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mc:AlternateContent xmlns:mc="http://schemas.openxmlformats.org/markup-compatibility/2006">
    <mc:Choice Requires="x15">
      <x15ac:absPath xmlns:x15ac="http://schemas.microsoft.com/office/spreadsheetml/2010/11/ac" url="/Users/mizunohirota/Documents/日本儒教学会/2020年8月25日　日本儒教学会幹事引継ぎ/学会ＨＰ関係/jukyo/Ver2/kaihou/pdf/csj008/"/>
    </mc:Choice>
  </mc:AlternateContent>
  <xr:revisionPtr revIDLastSave="0" documentId="13_ncr:1_{CA1BFC97-313D-1842-A5E9-B63E551121B7}" xr6:coauthVersionLast="47" xr6:coauthVersionMax="47" xr10:uidLastSave="{00000000-0000-0000-0000-000000000000}"/>
  <bookViews>
    <workbookView xWindow="7380" yWindow="1080" windowWidth="19300" windowHeight="14320" xr2:uid="{00000000-000D-0000-FFFF-FFFF00000000}"/>
  </bookViews>
  <sheets>
    <sheet name="対照表①" sheetId="14" r:id="rId1"/>
    <sheet name="対照表②・集計表" sheetId="20" r:id="rId2"/>
    <sheet name="春秋日食計算" sheetId="1" r:id="rId3"/>
    <sheet name="漢代太初以前日食計算" sheetId="6" r:id="rId4"/>
    <sheet name="漢代太初以降日食計算" sheetId="9" r:id="rId5"/>
    <sheet name="分野" sheetId="3" r:id="rId6"/>
    <sheet name="干支" sheetId="2" r:id="rId7"/>
  </sheets>
  <definedNames>
    <definedName name="_xlnm._FilterDatabase" localSheetId="0" hidden="1">対照表①!$A$3:$I$44</definedName>
    <definedName name="_xlnm._FilterDatabase" localSheetId="5" hidden="1">分野!$A$2:$E$38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F13" i="1"/>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F6" i="9"/>
  <c r="E6" i="9"/>
  <c r="U5" i="9"/>
  <c r="T5" i="9"/>
  <c r="V5" i="9" s="1"/>
  <c r="J5" i="9"/>
  <c r="I5" i="9"/>
  <c r="K5" i="9" s="1"/>
  <c r="F5" i="9"/>
  <c r="R5" i="9" s="1"/>
  <c r="E5" i="9"/>
  <c r="U4" i="9"/>
  <c r="S4" i="9"/>
  <c r="R4" i="9"/>
  <c r="F4" i="9"/>
  <c r="CB2" i="9"/>
  <c r="CA2" i="9"/>
  <c r="BW2" i="9"/>
  <c r="BX2" i="9" s="1"/>
  <c r="BS2" i="9"/>
  <c r="BT2" i="9" s="1"/>
  <c r="BP2" i="9"/>
  <c r="BO2" i="9"/>
  <c r="BK2" i="9"/>
  <c r="BL2" i="9" s="1"/>
  <c r="BH2" i="9"/>
  <c r="BG2" i="9"/>
  <c r="BC2" i="9"/>
  <c r="BD2" i="9" s="1"/>
  <c r="AY2" i="9"/>
  <c r="AZ2" i="9" s="1"/>
  <c r="AU2" i="9"/>
  <c r="AV2" i="9" s="1"/>
  <c r="AQ2" i="9"/>
  <c r="AR2" i="9" s="1"/>
  <c r="AN2" i="9"/>
  <c r="AM2" i="9"/>
  <c r="AJ2" i="9"/>
  <c r="AI2" i="9"/>
  <c r="AE2" i="9"/>
  <c r="AF2" i="9" s="1"/>
  <c r="AA2" i="9"/>
  <c r="AB2" i="9" s="1"/>
  <c r="W2" i="9"/>
  <c r="X2" i="9" s="1"/>
  <c r="CA1" i="9"/>
  <c r="CB1" i="9" s="1"/>
  <c r="BX1" i="9"/>
  <c r="BW1" i="9"/>
  <c r="BT1" i="9"/>
  <c r="BS1" i="9"/>
  <c r="BP1" i="9"/>
  <c r="BO1" i="9"/>
  <c r="BK1" i="9"/>
  <c r="BL1" i="9" s="1"/>
  <c r="BG1" i="9"/>
  <c r="BH1" i="9" s="1"/>
  <c r="BD1" i="9"/>
  <c r="BC1" i="9"/>
  <c r="AZ1" i="9"/>
  <c r="AY1" i="9"/>
  <c r="AV1" i="9"/>
  <c r="AU1" i="9"/>
  <c r="AR1" i="9"/>
  <c r="AQ1" i="9"/>
  <c r="AM1" i="9"/>
  <c r="AN1" i="9" s="1"/>
  <c r="AJ1" i="9"/>
  <c r="AI1" i="9"/>
  <c r="AE1" i="9"/>
  <c r="AF1" i="9" s="1"/>
  <c r="AA1" i="9"/>
  <c r="AB1" i="9" s="1"/>
  <c r="X1" i="9"/>
  <c r="W1" i="9"/>
  <c r="Q47" i="6"/>
  <c r="N47" i="6"/>
  <c r="M47" i="6"/>
  <c r="L47" i="6"/>
  <c r="K47" i="6"/>
  <c r="J47" i="6"/>
  <c r="E47"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U8" i="6"/>
  <c r="T8" i="6"/>
  <c r="V8" i="6" s="1"/>
  <c r="W8" i="6" s="1"/>
  <c r="S8" i="6"/>
  <c r="R8" i="6"/>
  <c r="I8" i="6"/>
  <c r="H8" i="6"/>
  <c r="G8" i="6"/>
  <c r="E7" i="6"/>
  <c r="E6" i="6"/>
  <c r="E5" i="6"/>
  <c r="F3" i="6"/>
  <c r="Q48" i="1"/>
  <c r="P48" i="1"/>
  <c r="O48" i="1"/>
  <c r="M48" i="1"/>
  <c r="K48" i="1"/>
  <c r="N48" i="1" s="1"/>
  <c r="J48" i="1"/>
  <c r="E48" i="1"/>
  <c r="E44" i="1"/>
  <c r="E41" i="1"/>
  <c r="E40" i="1"/>
  <c r="E39" i="1"/>
  <c r="E38" i="1"/>
  <c r="E47" i="1" s="1"/>
  <c r="E37" i="1"/>
  <c r="E36" i="1"/>
  <c r="E35" i="1"/>
  <c r="E34" i="1"/>
  <c r="E46" i="1" s="1"/>
  <c r="E33" i="1"/>
  <c r="E32" i="1"/>
  <c r="E31" i="1"/>
  <c r="F30" i="1"/>
  <c r="S30" i="1" s="1"/>
  <c r="G30" i="1" s="1"/>
  <c r="E30" i="1"/>
  <c r="E29" i="1"/>
  <c r="E28" i="1"/>
  <c r="E27" i="1"/>
  <c r="E26" i="1"/>
  <c r="E25" i="1"/>
  <c r="E24" i="1"/>
  <c r="E23" i="1"/>
  <c r="R22" i="1"/>
  <c r="F22" i="1"/>
  <c r="S22" i="1" s="1"/>
  <c r="E22" i="1"/>
  <c r="E21" i="1"/>
  <c r="E20" i="1"/>
  <c r="E19" i="1"/>
  <c r="E18" i="1"/>
  <c r="E45" i="1" s="1"/>
  <c r="F17" i="1"/>
  <c r="S17" i="1" s="1"/>
  <c r="G17" i="1" s="1"/>
  <c r="E17" i="1"/>
  <c r="E16" i="1"/>
  <c r="E15" i="1"/>
  <c r="E14" i="1"/>
  <c r="H13" i="1"/>
  <c r="G13" i="1"/>
  <c r="R12" i="1"/>
  <c r="F12" i="1"/>
  <c r="S12" i="1" s="1"/>
  <c r="E12" i="1"/>
  <c r="E11" i="1"/>
  <c r="S10" i="1"/>
  <c r="H10" i="1" s="1"/>
  <c r="F10" i="1"/>
  <c r="F44" i="1" s="1"/>
  <c r="F9" i="1"/>
  <c r="S9" i="1" s="1"/>
  <c r="E9" i="1"/>
  <c r="E8" i="1"/>
  <c r="E7" i="1"/>
  <c r="R6" i="1"/>
  <c r="G6" i="1"/>
  <c r="F6" i="1"/>
  <c r="S6" i="1" s="1"/>
  <c r="H6" i="1" s="1"/>
  <c r="E6" i="1"/>
  <c r="R5" i="1"/>
  <c r="U5" i="1" s="1"/>
  <c r="F5" i="1"/>
  <c r="S5" i="1" s="1"/>
  <c r="E5" i="1"/>
  <c r="W4" i="1"/>
  <c r="T4" i="1"/>
  <c r="V4" i="1" s="1"/>
  <c r="S4" i="1"/>
  <c r="H4" i="1" s="1"/>
  <c r="R4" i="1"/>
  <c r="F4" i="1"/>
  <c r="E4" i="1"/>
  <c r="V3" i="1"/>
  <c r="W3" i="1" s="1"/>
  <c r="T3" i="1"/>
  <c r="S3" i="1"/>
  <c r="G3" i="1" s="1"/>
  <c r="R3" i="1"/>
  <c r="F3" i="1"/>
  <c r="E3" i="1"/>
  <c r="C32" i="14"/>
  <c r="C24" i="14"/>
  <c r="C14" i="14"/>
  <c r="C12" i="14"/>
  <c r="C8" i="14"/>
  <c r="C7" i="14"/>
  <c r="C6" i="14"/>
  <c r="C5" i="14"/>
  <c r="H5" i="1" l="1"/>
  <c r="G5" i="1"/>
  <c r="U12" i="1"/>
  <c r="I12" i="1"/>
  <c r="T12" i="1"/>
  <c r="V12" i="1" s="1"/>
  <c r="W12" i="1" s="1"/>
  <c r="Y8" i="6"/>
  <c r="Z8" i="6" s="1"/>
  <c r="X8" i="6"/>
  <c r="C11" i="14"/>
  <c r="R9" i="1"/>
  <c r="H17" i="1"/>
  <c r="H22" i="1"/>
  <c r="G22" i="1"/>
  <c r="T5" i="1"/>
  <c r="V5" i="1" s="1"/>
  <c r="W5" i="1" s="1"/>
  <c r="I3" i="1"/>
  <c r="U3" i="1"/>
  <c r="I4" i="1"/>
  <c r="U4" i="1"/>
  <c r="X5" i="1"/>
  <c r="R17" i="1"/>
  <c r="I6" i="1"/>
  <c r="U6" i="1"/>
  <c r="U22" i="1"/>
  <c r="I22" i="1"/>
  <c r="T22" i="1"/>
  <c r="V22" i="1" s="1"/>
  <c r="W22" i="1" s="1"/>
  <c r="T6" i="1"/>
  <c r="V6" i="1" s="1"/>
  <c r="W6" i="1" s="1"/>
  <c r="S44" i="1"/>
  <c r="R44" i="1"/>
  <c r="I5" i="1"/>
  <c r="H30" i="1"/>
  <c r="H9" i="1"/>
  <c r="G9" i="1"/>
  <c r="G4" i="1"/>
  <c r="R30" i="1"/>
  <c r="C19" i="14"/>
  <c r="H3" i="1"/>
  <c r="H12" i="1"/>
  <c r="G12" i="1"/>
  <c r="F24" i="1"/>
  <c r="F14" i="1"/>
  <c r="F20" i="1"/>
  <c r="F26" i="1"/>
  <c r="F34" i="1"/>
  <c r="F7" i="1"/>
  <c r="F18" i="1"/>
  <c r="F28" i="1"/>
  <c r="F31" i="1"/>
  <c r="F35" i="6"/>
  <c r="F40" i="6"/>
  <c r="F47" i="6"/>
  <c r="F41" i="6"/>
  <c r="F22" i="6"/>
  <c r="F39" i="6"/>
  <c r="F38" i="6"/>
  <c r="F20" i="6"/>
  <c r="F31" i="6"/>
  <c r="F25" i="6"/>
  <c r="F37" i="6"/>
  <c r="F36" i="6"/>
  <c r="F30" i="6"/>
  <c r="F32" i="6"/>
  <c r="F34" i="6"/>
  <c r="F21" i="6"/>
  <c r="F44" i="6"/>
  <c r="F43" i="6"/>
  <c r="F33" i="6"/>
  <c r="F18" i="6"/>
  <c r="F15" i="6"/>
  <c r="R3" i="6"/>
  <c r="F29" i="6"/>
  <c r="F24" i="6"/>
  <c r="F6" i="6"/>
  <c r="F23" i="6"/>
  <c r="F17" i="6"/>
  <c r="F13" i="6"/>
  <c r="F11" i="6"/>
  <c r="F42" i="6"/>
  <c r="F19" i="6"/>
  <c r="F16" i="6"/>
  <c r="F9" i="6"/>
  <c r="F7" i="6"/>
  <c r="F14" i="6"/>
  <c r="F5" i="6"/>
  <c r="F28" i="6"/>
  <c r="F26" i="6"/>
  <c r="F12" i="6"/>
  <c r="F16" i="1"/>
  <c r="F33" i="1"/>
  <c r="S3" i="6"/>
  <c r="F10" i="6"/>
  <c r="R10" i="1"/>
  <c r="F37" i="1"/>
  <c r="F41" i="1"/>
  <c r="F36" i="1"/>
  <c r="F48" i="1"/>
  <c r="F39" i="1"/>
  <c r="F19" i="1"/>
  <c r="F25" i="1"/>
  <c r="F29" i="1"/>
  <c r="F32" i="1"/>
  <c r="K8" i="6"/>
  <c r="J8" i="6"/>
  <c r="G10" i="1"/>
  <c r="F23" i="1"/>
  <c r="F27" i="1"/>
  <c r="F35" i="1"/>
  <c r="F38" i="1"/>
  <c r="F40" i="1"/>
  <c r="F27" i="6"/>
  <c r="F11" i="1"/>
  <c r="F15" i="1"/>
  <c r="F21" i="1"/>
  <c r="F8" i="1"/>
  <c r="L48" i="1"/>
  <c r="P47" i="6"/>
  <c r="O47" i="6"/>
  <c r="Z5" i="9"/>
  <c r="AA5" i="9" s="1"/>
  <c r="Y5" i="9"/>
  <c r="Z4" i="9"/>
  <c r="AA4" i="9" s="1"/>
  <c r="Y4" i="9"/>
  <c r="F21" i="9"/>
  <c r="F10" i="9"/>
  <c r="F18" i="9"/>
  <c r="F17" i="9"/>
  <c r="F14" i="9"/>
  <c r="F12" i="9"/>
  <c r="F19" i="9"/>
  <c r="F8" i="9"/>
  <c r="F16" i="9"/>
  <c r="F26" i="9"/>
  <c r="F11" i="9"/>
  <c r="F13" i="9"/>
  <c r="F20" i="9"/>
  <c r="F9" i="9"/>
  <c r="S6" i="9"/>
  <c r="R6" i="9"/>
  <c r="F15" i="9"/>
  <c r="O5" i="9"/>
  <c r="L5" i="9"/>
  <c r="Q5" i="9"/>
  <c r="P5" i="9"/>
  <c r="N5" i="9"/>
  <c r="M5" i="9"/>
  <c r="X5" i="9"/>
  <c r="W5" i="9"/>
  <c r="F24" i="9"/>
  <c r="T4" i="9"/>
  <c r="V4" i="9" s="1"/>
  <c r="I4" i="9"/>
  <c r="H4" i="9"/>
  <c r="G4" i="9"/>
  <c r="S5" i="9"/>
  <c r="F32" i="9"/>
  <c r="F34" i="9"/>
  <c r="F31" i="9"/>
  <c r="F28" i="9"/>
  <c r="F25" i="9"/>
  <c r="F22" i="9"/>
  <c r="F36" i="9"/>
  <c r="F33" i="9"/>
  <c r="F30" i="9"/>
  <c r="F27" i="9"/>
  <c r="F35" i="9"/>
  <c r="F29" i="9"/>
  <c r="F23" i="9"/>
  <c r="Y4" i="1" l="1"/>
  <c r="Z4" i="1" s="1"/>
  <c r="X4" i="1"/>
  <c r="S25" i="9"/>
  <c r="R25" i="9"/>
  <c r="S8" i="9"/>
  <c r="R8" i="9"/>
  <c r="C79" i="14"/>
  <c r="S40" i="1"/>
  <c r="R40" i="1"/>
  <c r="S19" i="1"/>
  <c r="R19" i="1"/>
  <c r="C21" i="14"/>
  <c r="S26" i="6"/>
  <c r="R26" i="6"/>
  <c r="C61" i="14"/>
  <c r="S23" i="6"/>
  <c r="R23" i="6"/>
  <c r="S32" i="6"/>
  <c r="R32" i="6"/>
  <c r="C66" i="14"/>
  <c r="S40" i="6"/>
  <c r="R40" i="6"/>
  <c r="C73" i="14"/>
  <c r="R24" i="1"/>
  <c r="S24" i="1"/>
  <c r="C26" i="14"/>
  <c r="J4" i="1"/>
  <c r="K4" i="1"/>
  <c r="AD5" i="9"/>
  <c r="AE5" i="9" s="1"/>
  <c r="AC5" i="9"/>
  <c r="S28" i="9"/>
  <c r="R28" i="9"/>
  <c r="S19" i="9"/>
  <c r="R19" i="9"/>
  <c r="C90" i="14"/>
  <c r="F47" i="1"/>
  <c r="S38" i="1"/>
  <c r="R38" i="1"/>
  <c r="C40" i="14"/>
  <c r="S39" i="1"/>
  <c r="R39" i="1"/>
  <c r="C41" i="14"/>
  <c r="S28" i="6"/>
  <c r="R28" i="6"/>
  <c r="C63" i="14"/>
  <c r="S6" i="6"/>
  <c r="R6" i="6"/>
  <c r="C47" i="14"/>
  <c r="S30" i="6"/>
  <c r="R30" i="6"/>
  <c r="C65" i="14"/>
  <c r="R35" i="6"/>
  <c r="S35" i="6"/>
  <c r="C69" i="14"/>
  <c r="K22" i="1"/>
  <c r="J22" i="1"/>
  <c r="Y3" i="1"/>
  <c r="Z3" i="1" s="1"/>
  <c r="X3" i="1"/>
  <c r="R23" i="9"/>
  <c r="S23" i="9"/>
  <c r="H5" i="9"/>
  <c r="G5" i="9"/>
  <c r="R16" i="9"/>
  <c r="S16" i="9"/>
  <c r="C87" i="14"/>
  <c r="S27" i="6"/>
  <c r="R27" i="6"/>
  <c r="C62" i="14"/>
  <c r="S25" i="1"/>
  <c r="R25" i="1"/>
  <c r="C27" i="14"/>
  <c r="S12" i="6"/>
  <c r="R12" i="6"/>
  <c r="C51" i="14"/>
  <c r="S17" i="6"/>
  <c r="R17" i="6"/>
  <c r="C54" i="14"/>
  <c r="S34" i="6"/>
  <c r="R34" i="6"/>
  <c r="C68" i="14"/>
  <c r="S47" i="6"/>
  <c r="R47" i="6"/>
  <c r="S14" i="1"/>
  <c r="R14" i="1"/>
  <c r="C16" i="14"/>
  <c r="AB8" i="6"/>
  <c r="AC8" i="6" s="1"/>
  <c r="AA8" i="6"/>
  <c r="S29" i="9"/>
  <c r="R29" i="9"/>
  <c r="C100" i="14"/>
  <c r="S31" i="9"/>
  <c r="R31" i="9"/>
  <c r="C102" i="14"/>
  <c r="S12" i="9"/>
  <c r="R12" i="9"/>
  <c r="S35" i="1"/>
  <c r="R35" i="1"/>
  <c r="C37" i="14"/>
  <c r="S48" i="1"/>
  <c r="R48" i="1"/>
  <c r="S5" i="6"/>
  <c r="R5" i="6"/>
  <c r="S24" i="6"/>
  <c r="R24" i="6"/>
  <c r="C59" i="14"/>
  <c r="S36" i="6"/>
  <c r="R36" i="6"/>
  <c r="C70" i="14"/>
  <c r="S31" i="1"/>
  <c r="R31" i="1"/>
  <c r="C33" i="14"/>
  <c r="Y22" i="1"/>
  <c r="Z22" i="1" s="1"/>
  <c r="X22" i="1"/>
  <c r="J3" i="1"/>
  <c r="K3" i="1"/>
  <c r="K12" i="1"/>
  <c r="J12" i="1"/>
  <c r="S11" i="9"/>
  <c r="R11" i="9"/>
  <c r="C82" i="14"/>
  <c r="S15" i="1"/>
  <c r="R15" i="1"/>
  <c r="C17" i="14"/>
  <c r="S26" i="1"/>
  <c r="R26" i="1"/>
  <c r="AA5" i="1"/>
  <c r="S22" i="9"/>
  <c r="R22" i="9"/>
  <c r="C93" i="14"/>
  <c r="S35" i="9"/>
  <c r="R35" i="9"/>
  <c r="C106" i="14"/>
  <c r="S34" i="9"/>
  <c r="R34" i="9"/>
  <c r="C105" i="14"/>
  <c r="K4" i="9"/>
  <c r="J4" i="9"/>
  <c r="S15" i="9"/>
  <c r="R15" i="9"/>
  <c r="S14" i="9"/>
  <c r="R14" i="9"/>
  <c r="C85" i="14"/>
  <c r="S27" i="1"/>
  <c r="R27" i="1"/>
  <c r="C29" i="14"/>
  <c r="R36" i="1"/>
  <c r="C38" i="14"/>
  <c r="S36" i="1"/>
  <c r="S14" i="6"/>
  <c r="R14" i="6"/>
  <c r="C52" i="14"/>
  <c r="S29" i="6"/>
  <c r="R29" i="6"/>
  <c r="C64" i="14"/>
  <c r="S37" i="6"/>
  <c r="R37" i="6"/>
  <c r="S28" i="1"/>
  <c r="R28" i="1"/>
  <c r="C30" i="14"/>
  <c r="J5" i="1"/>
  <c r="K5" i="1"/>
  <c r="Y6" i="1"/>
  <c r="Z6" i="1" s="1"/>
  <c r="X6" i="1"/>
  <c r="Y12" i="1"/>
  <c r="Z12" i="1" s="1"/>
  <c r="X12" i="1"/>
  <c r="R36" i="9"/>
  <c r="S36" i="9"/>
  <c r="C107" i="14"/>
  <c r="S11" i="1"/>
  <c r="R11" i="1"/>
  <c r="C13" i="14"/>
  <c r="R21" i="6"/>
  <c r="S21" i="6"/>
  <c r="C57" i="14"/>
  <c r="J6" i="1"/>
  <c r="K6" i="1"/>
  <c r="S32" i="1"/>
  <c r="R32" i="1"/>
  <c r="C34" i="14"/>
  <c r="S11" i="6"/>
  <c r="R11" i="6"/>
  <c r="C50" i="14"/>
  <c r="R22" i="6"/>
  <c r="S22" i="6"/>
  <c r="C58" i="14"/>
  <c r="U17" i="1"/>
  <c r="I17" i="1"/>
  <c r="T17" i="1"/>
  <c r="V17" i="1" s="1"/>
  <c r="W17" i="1" s="1"/>
  <c r="S26" i="9"/>
  <c r="R26" i="9"/>
  <c r="S13" i="6"/>
  <c r="R13" i="6"/>
  <c r="S27" i="9"/>
  <c r="R27" i="9"/>
  <c r="H6" i="9"/>
  <c r="G6" i="9"/>
  <c r="R13" i="1"/>
  <c r="C15" i="14"/>
  <c r="R37" i="1"/>
  <c r="S37" i="1"/>
  <c r="C39" i="14"/>
  <c r="S9" i="6"/>
  <c r="R9" i="6"/>
  <c r="C49" i="14"/>
  <c r="R15" i="6"/>
  <c r="S15" i="6"/>
  <c r="C53" i="14"/>
  <c r="S31" i="6"/>
  <c r="R31" i="6"/>
  <c r="S7" i="1"/>
  <c r="R7" i="1"/>
  <c r="C9" i="14"/>
  <c r="S44" i="6"/>
  <c r="R44" i="6"/>
  <c r="C75" i="14"/>
  <c r="U9" i="1"/>
  <c r="I9" i="1"/>
  <c r="T9" i="1"/>
  <c r="V9" i="1" s="1"/>
  <c r="W9" i="1" s="1"/>
  <c r="S16" i="1"/>
  <c r="R16" i="1"/>
  <c r="C18" i="14"/>
  <c r="S20" i="1"/>
  <c r="R20" i="1"/>
  <c r="S17" i="9"/>
  <c r="R17" i="9"/>
  <c r="S23" i="1"/>
  <c r="R23" i="1"/>
  <c r="C25" i="14"/>
  <c r="S41" i="1"/>
  <c r="R41" i="1"/>
  <c r="C43" i="14"/>
  <c r="S7" i="6"/>
  <c r="R7" i="6"/>
  <c r="C48" i="14"/>
  <c r="I3" i="6"/>
  <c r="U3" i="6"/>
  <c r="T3" i="6"/>
  <c r="V3" i="6" s="1"/>
  <c r="W3" i="6" s="1"/>
  <c r="S25" i="6"/>
  <c r="R25" i="6"/>
  <c r="C60" i="14"/>
  <c r="F45" i="1"/>
  <c r="S18" i="1"/>
  <c r="R18" i="1"/>
  <c r="C20" i="14"/>
  <c r="S18" i="9"/>
  <c r="R18" i="9"/>
  <c r="C89" i="14"/>
  <c r="R24" i="9"/>
  <c r="S24" i="9"/>
  <c r="C95" i="14"/>
  <c r="S9" i="9"/>
  <c r="R9" i="9"/>
  <c r="C80" i="14"/>
  <c r="S10" i="9"/>
  <c r="R10" i="9"/>
  <c r="C81" i="14"/>
  <c r="I10" i="1"/>
  <c r="U10" i="1"/>
  <c r="T10" i="1"/>
  <c r="V10" i="1" s="1"/>
  <c r="W10" i="1" s="1"/>
  <c r="S16" i="6"/>
  <c r="R16" i="6"/>
  <c r="S18" i="6"/>
  <c r="R18" i="6"/>
  <c r="C55" i="14"/>
  <c r="R20" i="6"/>
  <c r="S20" i="6"/>
  <c r="Y5" i="1"/>
  <c r="Z5" i="1" s="1"/>
  <c r="S29" i="1"/>
  <c r="R29" i="1"/>
  <c r="C31" i="14"/>
  <c r="R41" i="6"/>
  <c r="S41" i="6"/>
  <c r="X4" i="9"/>
  <c r="W4" i="9"/>
  <c r="S8" i="1"/>
  <c r="R8" i="1"/>
  <c r="C10" i="14"/>
  <c r="S10" i="6"/>
  <c r="R10" i="6"/>
  <c r="S33" i="6"/>
  <c r="R33" i="6"/>
  <c r="C67" i="14"/>
  <c r="U30" i="1"/>
  <c r="I30" i="1"/>
  <c r="T30" i="1"/>
  <c r="V30" i="1" s="1"/>
  <c r="W30" i="1" s="1"/>
  <c r="U44" i="1"/>
  <c r="T44" i="1"/>
  <c r="V44" i="1" s="1"/>
  <c r="W44" i="1" s="1"/>
  <c r="R33" i="9"/>
  <c r="S33" i="9"/>
  <c r="C104" i="14"/>
  <c r="S33" i="1"/>
  <c r="R33" i="1"/>
  <c r="C35" i="14"/>
  <c r="I6" i="9"/>
  <c r="U6" i="9"/>
  <c r="T6" i="9"/>
  <c r="V6" i="9" s="1"/>
  <c r="S20" i="9"/>
  <c r="R20" i="9"/>
  <c r="C91" i="14"/>
  <c r="S21" i="9"/>
  <c r="R21" i="9"/>
  <c r="C92" i="14"/>
  <c r="R19" i="6"/>
  <c r="S19" i="6"/>
  <c r="C56" i="14"/>
  <c r="S38" i="6"/>
  <c r="R38" i="6"/>
  <c r="C71" i="14"/>
  <c r="R30" i="9"/>
  <c r="S30" i="9"/>
  <c r="C101" i="14"/>
  <c r="R32" i="9"/>
  <c r="S32" i="9"/>
  <c r="C103" i="14"/>
  <c r="S13" i="9"/>
  <c r="R13" i="9"/>
  <c r="C84" i="14"/>
  <c r="AD4" i="9"/>
  <c r="AE4" i="9" s="1"/>
  <c r="AC4" i="9"/>
  <c r="S21" i="1"/>
  <c r="R21" i="1"/>
  <c r="C23" i="14"/>
  <c r="Q8" i="6"/>
  <c r="P8" i="6"/>
  <c r="O8" i="6"/>
  <c r="N8" i="6"/>
  <c r="M8" i="6"/>
  <c r="L8" i="6"/>
  <c r="H3" i="6"/>
  <c r="G3" i="6"/>
  <c r="S42" i="6"/>
  <c r="R42" i="6"/>
  <c r="C74" i="14"/>
  <c r="S43" i="6"/>
  <c r="R43" i="6"/>
  <c r="S39" i="6"/>
  <c r="R39" i="6"/>
  <c r="C72" i="14"/>
  <c r="F46" i="1"/>
  <c r="R34" i="1"/>
  <c r="S34" i="1"/>
  <c r="C36" i="14"/>
  <c r="H44" i="1"/>
  <c r="G44" i="1"/>
  <c r="H29" i="1" l="1"/>
  <c r="G29" i="1"/>
  <c r="H37" i="1"/>
  <c r="G37" i="1"/>
  <c r="H26" i="9"/>
  <c r="G26" i="9"/>
  <c r="AA6" i="1"/>
  <c r="AB6" i="1"/>
  <c r="AC6" i="1" s="1"/>
  <c r="U31" i="9"/>
  <c r="T31" i="9"/>
  <c r="V31" i="9" s="1"/>
  <c r="I31" i="9"/>
  <c r="H39" i="6"/>
  <c r="G39" i="6"/>
  <c r="H8" i="1"/>
  <c r="G8" i="1"/>
  <c r="K10" i="1"/>
  <c r="J10" i="1"/>
  <c r="U7" i="6"/>
  <c r="I7" i="6"/>
  <c r="T7" i="6"/>
  <c r="V7" i="6" s="1"/>
  <c r="W7" i="6" s="1"/>
  <c r="U17" i="9"/>
  <c r="I17" i="9"/>
  <c r="T17" i="9"/>
  <c r="V17" i="9" s="1"/>
  <c r="U16" i="1"/>
  <c r="I16" i="1"/>
  <c r="T16" i="1"/>
  <c r="V16" i="1" s="1"/>
  <c r="W16" i="1" s="1"/>
  <c r="U44" i="6"/>
  <c r="I44" i="6"/>
  <c r="T44" i="6"/>
  <c r="V44" i="6" s="1"/>
  <c r="W44" i="6" s="1"/>
  <c r="U7" i="1"/>
  <c r="T7" i="1"/>
  <c r="V7" i="1" s="1"/>
  <c r="W7" i="1" s="1"/>
  <c r="I7" i="1"/>
  <c r="I37" i="1"/>
  <c r="U37" i="1"/>
  <c r="T37" i="1"/>
  <c r="V37" i="1" s="1"/>
  <c r="W37" i="1" s="1"/>
  <c r="T32" i="1"/>
  <c r="V32" i="1" s="1"/>
  <c r="W32" i="1" s="1"/>
  <c r="I32" i="1"/>
  <c r="U32" i="1"/>
  <c r="U11" i="1"/>
  <c r="I11" i="1"/>
  <c r="T11" i="1"/>
  <c r="V11" i="1" s="1"/>
  <c r="W11" i="1" s="1"/>
  <c r="U14" i="6"/>
  <c r="I14" i="6"/>
  <c r="T14" i="6"/>
  <c r="V14" i="6" s="1"/>
  <c r="W14" i="6" s="1"/>
  <c r="U34" i="9"/>
  <c r="I34" i="9"/>
  <c r="T34" i="9"/>
  <c r="V34" i="9" s="1"/>
  <c r="U15" i="1"/>
  <c r="I15" i="1"/>
  <c r="T15" i="1"/>
  <c r="V15" i="1" s="1"/>
  <c r="W15" i="1" s="1"/>
  <c r="O12" i="1"/>
  <c r="N12" i="1"/>
  <c r="M12" i="1"/>
  <c r="L12" i="1"/>
  <c r="Q12" i="1"/>
  <c r="P12" i="1"/>
  <c r="U24" i="6"/>
  <c r="I24" i="6"/>
  <c r="T24" i="6"/>
  <c r="V24" i="6" s="1"/>
  <c r="W24" i="6" s="1"/>
  <c r="G31" i="9"/>
  <c r="H31" i="9"/>
  <c r="AE8" i="6"/>
  <c r="AF8" i="6" s="1"/>
  <c r="AD8" i="6"/>
  <c r="H17" i="6"/>
  <c r="G17" i="6"/>
  <c r="T6" i="6"/>
  <c r="V6" i="6" s="1"/>
  <c r="W6" i="6" s="1"/>
  <c r="U6" i="6"/>
  <c r="I6" i="6"/>
  <c r="U26" i="6"/>
  <c r="I26" i="6"/>
  <c r="T26" i="6"/>
  <c r="V26" i="6" s="1"/>
  <c r="W26" i="6" s="1"/>
  <c r="H11" i="6"/>
  <c r="G11" i="6"/>
  <c r="H36" i="6"/>
  <c r="G36" i="6"/>
  <c r="H30" i="6"/>
  <c r="G30" i="6"/>
  <c r="U17" i="6"/>
  <c r="T17" i="6"/>
  <c r="V17" i="6" s="1"/>
  <c r="W17" i="6" s="1"/>
  <c r="I17" i="6"/>
  <c r="S47" i="1"/>
  <c r="R47" i="1"/>
  <c r="U43" i="6"/>
  <c r="I43" i="6"/>
  <c r="T43" i="6"/>
  <c r="V43" i="6" s="1"/>
  <c r="W43" i="6" s="1"/>
  <c r="X44" i="1"/>
  <c r="Y44" i="1"/>
  <c r="Z44" i="1" s="1"/>
  <c r="T9" i="9"/>
  <c r="V9" i="9" s="1"/>
  <c r="I9" i="9"/>
  <c r="U9" i="9"/>
  <c r="H7" i="6"/>
  <c r="G7" i="6"/>
  <c r="H17" i="9"/>
  <c r="G17" i="9"/>
  <c r="H16" i="1"/>
  <c r="G16" i="1"/>
  <c r="H44" i="6"/>
  <c r="G44" i="6"/>
  <c r="G7" i="1"/>
  <c r="H7" i="1"/>
  <c r="H32" i="1"/>
  <c r="G32" i="1"/>
  <c r="G11" i="1"/>
  <c r="H11" i="1"/>
  <c r="Q5" i="1"/>
  <c r="P5" i="1"/>
  <c r="O5" i="1"/>
  <c r="L5" i="1"/>
  <c r="M5" i="1"/>
  <c r="H14" i="6"/>
  <c r="G14" i="6"/>
  <c r="G34" i="9"/>
  <c r="H34" i="9"/>
  <c r="G15" i="1"/>
  <c r="H15" i="1"/>
  <c r="O3" i="1"/>
  <c r="M3" i="1"/>
  <c r="L3" i="1"/>
  <c r="P3" i="1"/>
  <c r="G24" i="6"/>
  <c r="H24" i="6"/>
  <c r="AB3" i="1"/>
  <c r="AC3" i="1" s="1"/>
  <c r="AA3" i="1"/>
  <c r="G6" i="6"/>
  <c r="H6" i="6"/>
  <c r="U19" i="9"/>
  <c r="I19" i="9"/>
  <c r="T19" i="9"/>
  <c r="V19" i="9" s="1"/>
  <c r="H24" i="1"/>
  <c r="G24" i="1"/>
  <c r="G26" i="6"/>
  <c r="H26" i="6"/>
  <c r="H43" i="6"/>
  <c r="G43" i="6"/>
  <c r="G9" i="9"/>
  <c r="H9" i="9"/>
  <c r="U18" i="1"/>
  <c r="I18" i="1"/>
  <c r="T18" i="1"/>
  <c r="V18" i="1" s="1"/>
  <c r="W18" i="1" s="1"/>
  <c r="U31" i="6"/>
  <c r="I31" i="6"/>
  <c r="T31" i="6"/>
  <c r="V31" i="6" s="1"/>
  <c r="W31" i="6" s="1"/>
  <c r="U13" i="1"/>
  <c r="T13" i="1"/>
  <c r="V13" i="1" s="1"/>
  <c r="W13" i="1" s="1"/>
  <c r="I13" i="1"/>
  <c r="Q6" i="1"/>
  <c r="O6" i="1"/>
  <c r="P6" i="1"/>
  <c r="L6" i="1"/>
  <c r="M6" i="1"/>
  <c r="H36" i="1"/>
  <c r="G36" i="1"/>
  <c r="U5" i="6"/>
  <c r="I5" i="6"/>
  <c r="T5" i="6"/>
  <c r="V5" i="6" s="1"/>
  <c r="W5" i="6" s="1"/>
  <c r="U29" i="9"/>
  <c r="I29" i="9"/>
  <c r="T29" i="9"/>
  <c r="V29" i="9" s="1"/>
  <c r="U12" i="6"/>
  <c r="I12" i="6"/>
  <c r="T12" i="6"/>
  <c r="V12" i="6" s="1"/>
  <c r="W12" i="6" s="1"/>
  <c r="H19" i="9"/>
  <c r="G19" i="9"/>
  <c r="U24" i="1"/>
  <c r="I24" i="1"/>
  <c r="T24" i="1"/>
  <c r="V24" i="1" s="1"/>
  <c r="W24" i="1" s="1"/>
  <c r="T8" i="9"/>
  <c r="V8" i="9" s="1"/>
  <c r="I8" i="9"/>
  <c r="U8" i="9"/>
  <c r="H20" i="1"/>
  <c r="G20" i="1"/>
  <c r="P4" i="9"/>
  <c r="O4" i="9"/>
  <c r="M4" i="9"/>
  <c r="L4" i="9"/>
  <c r="T13" i="9"/>
  <c r="V13" i="9" s="1"/>
  <c r="U13" i="9"/>
  <c r="I13" i="9"/>
  <c r="U21" i="1"/>
  <c r="I21" i="1"/>
  <c r="T21" i="1"/>
  <c r="V21" i="1" s="1"/>
  <c r="W21" i="1" s="1"/>
  <c r="H13" i="9"/>
  <c r="G13" i="9"/>
  <c r="T21" i="9"/>
  <c r="V21" i="9" s="1"/>
  <c r="U21" i="9"/>
  <c r="I21" i="9"/>
  <c r="I33" i="1"/>
  <c r="U33" i="1"/>
  <c r="T33" i="1"/>
  <c r="V33" i="1" s="1"/>
  <c r="W33" i="1" s="1"/>
  <c r="K30" i="1"/>
  <c r="J30" i="1"/>
  <c r="H20" i="6"/>
  <c r="G20" i="6"/>
  <c r="H18" i="1"/>
  <c r="G18" i="1"/>
  <c r="U41" i="1"/>
  <c r="I41" i="1"/>
  <c r="T41" i="1"/>
  <c r="V41" i="1" s="1"/>
  <c r="W41" i="1" s="1"/>
  <c r="H31" i="6"/>
  <c r="G31" i="6"/>
  <c r="K17" i="1"/>
  <c r="J17" i="1"/>
  <c r="U35" i="9"/>
  <c r="I35" i="9"/>
  <c r="T35" i="9"/>
  <c r="V35" i="9" s="1"/>
  <c r="U22" i="9"/>
  <c r="T22" i="9"/>
  <c r="V22" i="9" s="1"/>
  <c r="I22" i="9"/>
  <c r="AA22" i="1"/>
  <c r="AB22" i="1"/>
  <c r="AC22" i="1" s="1"/>
  <c r="H5" i="6"/>
  <c r="G5" i="6"/>
  <c r="H29" i="9"/>
  <c r="G29" i="9"/>
  <c r="U14" i="1"/>
  <c r="I14" i="1"/>
  <c r="T14" i="1"/>
  <c r="V14" i="1" s="1"/>
  <c r="W14" i="1" s="1"/>
  <c r="H12" i="6"/>
  <c r="G12" i="6"/>
  <c r="U28" i="6"/>
  <c r="I28" i="6"/>
  <c r="T28" i="6"/>
  <c r="V28" i="6" s="1"/>
  <c r="W28" i="6" s="1"/>
  <c r="U28" i="9"/>
  <c r="T28" i="9"/>
  <c r="V28" i="9" s="1"/>
  <c r="I28" i="9"/>
  <c r="U19" i="1"/>
  <c r="I19" i="1"/>
  <c r="T19" i="1"/>
  <c r="V19" i="1" s="1"/>
  <c r="W19" i="1" s="1"/>
  <c r="H8" i="9"/>
  <c r="G8" i="9"/>
  <c r="U29" i="1"/>
  <c r="I29" i="1"/>
  <c r="T29" i="1"/>
  <c r="V29" i="1" s="1"/>
  <c r="W29" i="1" s="1"/>
  <c r="Y9" i="1"/>
  <c r="Z9" i="1" s="1"/>
  <c r="X9" i="1"/>
  <c r="U42" i="6"/>
  <c r="T42" i="6"/>
  <c r="V42" i="6" s="1"/>
  <c r="W42" i="6" s="1"/>
  <c r="I42" i="6"/>
  <c r="G21" i="1"/>
  <c r="H21" i="1"/>
  <c r="H21" i="9"/>
  <c r="G21" i="9"/>
  <c r="H33" i="1"/>
  <c r="G33" i="1"/>
  <c r="Y30" i="1"/>
  <c r="Z30" i="1" s="1"/>
  <c r="X30" i="1"/>
  <c r="T20" i="6"/>
  <c r="V20" i="6" s="1"/>
  <c r="W20" i="6" s="1"/>
  <c r="I20" i="6"/>
  <c r="U20" i="6"/>
  <c r="H24" i="9"/>
  <c r="G24" i="9"/>
  <c r="S45" i="1"/>
  <c r="R45" i="1"/>
  <c r="G41" i="1"/>
  <c r="H41" i="1"/>
  <c r="T27" i="9"/>
  <c r="V27" i="9" s="1"/>
  <c r="U27" i="9"/>
  <c r="I27" i="9"/>
  <c r="Y17" i="1"/>
  <c r="Z17" i="1" s="1"/>
  <c r="X17" i="1"/>
  <c r="U28" i="1"/>
  <c r="I28" i="1"/>
  <c r="T28" i="1"/>
  <c r="V28" i="1" s="1"/>
  <c r="W28" i="1" s="1"/>
  <c r="I36" i="1"/>
  <c r="T36" i="1"/>
  <c r="V36" i="1" s="1"/>
  <c r="W36" i="1" s="1"/>
  <c r="U36" i="1"/>
  <c r="H35" i="9"/>
  <c r="G35" i="9"/>
  <c r="G22" i="9"/>
  <c r="H22" i="9"/>
  <c r="U48" i="1"/>
  <c r="T48" i="1"/>
  <c r="V48" i="1" s="1"/>
  <c r="W48" i="1" s="1"/>
  <c r="H14" i="1"/>
  <c r="G14" i="1"/>
  <c r="O22" i="1"/>
  <c r="N22" i="1"/>
  <c r="M22" i="1"/>
  <c r="L22" i="1"/>
  <c r="Q22" i="1"/>
  <c r="P22" i="1"/>
  <c r="H28" i="6"/>
  <c r="G28" i="6"/>
  <c r="G28" i="9"/>
  <c r="H28" i="9"/>
  <c r="U40" i="6"/>
  <c r="T40" i="6"/>
  <c r="V40" i="6" s="1"/>
  <c r="W40" i="6" s="1"/>
  <c r="I40" i="6"/>
  <c r="H19" i="1"/>
  <c r="G19" i="1"/>
  <c r="I25" i="9"/>
  <c r="U25" i="9"/>
  <c r="T25" i="9"/>
  <c r="V25" i="9" s="1"/>
  <c r="H38" i="1"/>
  <c r="G38" i="1"/>
  <c r="H32" i="9"/>
  <c r="G32" i="9"/>
  <c r="U38" i="6"/>
  <c r="I38" i="6"/>
  <c r="T38" i="6"/>
  <c r="V38" i="6" s="1"/>
  <c r="W38" i="6" s="1"/>
  <c r="T24" i="9"/>
  <c r="V24" i="9" s="1"/>
  <c r="I24" i="9"/>
  <c r="U24" i="9"/>
  <c r="U14" i="9"/>
  <c r="I14" i="9"/>
  <c r="T14" i="9"/>
  <c r="V14" i="9" s="1"/>
  <c r="AE5" i="1"/>
  <c r="AF5" i="1" s="1"/>
  <c r="AD5" i="1"/>
  <c r="T11" i="9"/>
  <c r="V11" i="9" s="1"/>
  <c r="I11" i="9"/>
  <c r="U11" i="9"/>
  <c r="U47" i="6"/>
  <c r="T47" i="6"/>
  <c r="V47" i="6" s="1"/>
  <c r="W47" i="6" s="1"/>
  <c r="U25" i="1"/>
  <c r="I25" i="1"/>
  <c r="T25" i="1"/>
  <c r="V25" i="1" s="1"/>
  <c r="W25" i="1" s="1"/>
  <c r="G40" i="6"/>
  <c r="H40" i="6"/>
  <c r="I40" i="1"/>
  <c r="U40" i="1"/>
  <c r="T40" i="1"/>
  <c r="V40" i="1" s="1"/>
  <c r="W40" i="1" s="1"/>
  <c r="G25" i="9"/>
  <c r="H25" i="9"/>
  <c r="T10" i="9"/>
  <c r="V10" i="9" s="1"/>
  <c r="U10" i="9"/>
  <c r="I10" i="9"/>
  <c r="K3" i="6"/>
  <c r="J3" i="6"/>
  <c r="I21" i="6"/>
  <c r="U21" i="6"/>
  <c r="T21" i="6"/>
  <c r="V21" i="6" s="1"/>
  <c r="W21" i="6" s="1"/>
  <c r="H23" i="6"/>
  <c r="G23" i="6"/>
  <c r="AH4" i="9"/>
  <c r="AI4" i="9" s="1"/>
  <c r="AG4" i="9"/>
  <c r="Y10" i="1"/>
  <c r="Z10" i="1" s="1"/>
  <c r="X10" i="1"/>
  <c r="H28" i="1"/>
  <c r="G28" i="1"/>
  <c r="H48" i="1"/>
  <c r="G48" i="1"/>
  <c r="H16" i="9"/>
  <c r="G16" i="9"/>
  <c r="U32" i="9"/>
  <c r="I32" i="9"/>
  <c r="T32" i="9"/>
  <c r="V32" i="9" s="1"/>
  <c r="H38" i="6"/>
  <c r="G38" i="6"/>
  <c r="U20" i="9"/>
  <c r="I20" i="9"/>
  <c r="T20" i="9"/>
  <c r="V20" i="9" s="1"/>
  <c r="T33" i="6"/>
  <c r="V33" i="6" s="1"/>
  <c r="W33" i="6" s="1"/>
  <c r="I33" i="6"/>
  <c r="U33" i="6"/>
  <c r="T18" i="6"/>
  <c r="V18" i="6" s="1"/>
  <c r="W18" i="6" s="1"/>
  <c r="U18" i="6"/>
  <c r="I18" i="6"/>
  <c r="U25" i="6"/>
  <c r="I25" i="6"/>
  <c r="T25" i="6"/>
  <c r="V25" i="6" s="1"/>
  <c r="W25" i="6" s="1"/>
  <c r="T23" i="1"/>
  <c r="V23" i="1" s="1"/>
  <c r="W23" i="1" s="1"/>
  <c r="U23" i="1"/>
  <c r="I23" i="1"/>
  <c r="U15" i="6"/>
  <c r="I15" i="6"/>
  <c r="T15" i="6"/>
  <c r="V15" i="6" s="1"/>
  <c r="W15" i="6" s="1"/>
  <c r="T13" i="6"/>
  <c r="V13" i="6" s="1"/>
  <c r="W13" i="6" s="1"/>
  <c r="I13" i="6"/>
  <c r="U13" i="6"/>
  <c r="H22" i="6"/>
  <c r="G22" i="6"/>
  <c r="U36" i="9"/>
  <c r="I36" i="9"/>
  <c r="T36" i="9"/>
  <c r="V36" i="9" s="1"/>
  <c r="I37" i="6"/>
  <c r="U37" i="6"/>
  <c r="T37" i="6"/>
  <c r="V37" i="6" s="1"/>
  <c r="W37" i="6" s="1"/>
  <c r="T27" i="1"/>
  <c r="V27" i="1" s="1"/>
  <c r="W27" i="1" s="1"/>
  <c r="U27" i="1"/>
  <c r="I27" i="1"/>
  <c r="H14" i="9"/>
  <c r="G14" i="9"/>
  <c r="AB5" i="1"/>
  <c r="AC5" i="1" s="1"/>
  <c r="H11" i="9"/>
  <c r="G11" i="9"/>
  <c r="U31" i="1"/>
  <c r="I31" i="1"/>
  <c r="T31" i="1"/>
  <c r="V31" i="1" s="1"/>
  <c r="W31" i="1" s="1"/>
  <c r="H47" i="6"/>
  <c r="G47" i="6"/>
  <c r="H25" i="1"/>
  <c r="G25" i="1"/>
  <c r="U16" i="9"/>
  <c r="I16" i="9"/>
  <c r="T16" i="9"/>
  <c r="V16" i="9" s="1"/>
  <c r="H35" i="6"/>
  <c r="G35" i="6"/>
  <c r="T39" i="1"/>
  <c r="V39" i="1" s="1"/>
  <c r="W39" i="1" s="1"/>
  <c r="U39" i="1"/>
  <c r="I39" i="1"/>
  <c r="AH5" i="9"/>
  <c r="AI5" i="9" s="1"/>
  <c r="AG5" i="9"/>
  <c r="G40" i="1"/>
  <c r="H40" i="1"/>
  <c r="U23" i="9"/>
  <c r="I23" i="9"/>
  <c r="T23" i="9"/>
  <c r="V23" i="9" s="1"/>
  <c r="Q4" i="1"/>
  <c r="O4" i="1"/>
  <c r="M4" i="1"/>
  <c r="P4" i="1"/>
  <c r="L4" i="1"/>
  <c r="U8" i="1"/>
  <c r="T8" i="1"/>
  <c r="V8" i="1" s="1"/>
  <c r="W8" i="1" s="1"/>
  <c r="I8" i="1"/>
  <c r="H15" i="6"/>
  <c r="G15" i="6"/>
  <c r="H27" i="9"/>
  <c r="G27" i="9"/>
  <c r="H36" i="9"/>
  <c r="G36" i="9"/>
  <c r="H34" i="1"/>
  <c r="G34" i="1"/>
  <c r="H20" i="9"/>
  <c r="G20" i="9"/>
  <c r="X6" i="9"/>
  <c r="W6" i="9"/>
  <c r="H33" i="6"/>
  <c r="G33" i="6"/>
  <c r="G41" i="6"/>
  <c r="H41" i="6"/>
  <c r="H18" i="6"/>
  <c r="G18" i="6"/>
  <c r="G25" i="6"/>
  <c r="H25" i="6"/>
  <c r="H23" i="1"/>
  <c r="G23" i="1"/>
  <c r="H13" i="6"/>
  <c r="G13" i="6"/>
  <c r="U22" i="6"/>
  <c r="I22" i="6"/>
  <c r="T22" i="6"/>
  <c r="V22" i="6" s="1"/>
  <c r="W22" i="6" s="1"/>
  <c r="H37" i="6"/>
  <c r="G37" i="6"/>
  <c r="H27" i="1"/>
  <c r="G27" i="1"/>
  <c r="U15" i="9"/>
  <c r="T15" i="9"/>
  <c r="V15" i="9" s="1"/>
  <c r="I15" i="9"/>
  <c r="H31" i="1"/>
  <c r="G31" i="1"/>
  <c r="U35" i="1"/>
  <c r="T35" i="1"/>
  <c r="V35" i="1" s="1"/>
  <c r="W35" i="1" s="1"/>
  <c r="I35" i="1"/>
  <c r="I35" i="6"/>
  <c r="U35" i="6"/>
  <c r="T35" i="6"/>
  <c r="V35" i="6" s="1"/>
  <c r="W35" i="6" s="1"/>
  <c r="H39" i="1"/>
  <c r="G39" i="1"/>
  <c r="U32" i="6"/>
  <c r="I32" i="6"/>
  <c r="T32" i="6"/>
  <c r="V32" i="6" s="1"/>
  <c r="W32" i="6" s="1"/>
  <c r="U26" i="9"/>
  <c r="I26" i="9"/>
  <c r="T26" i="9"/>
  <c r="V26" i="9" s="1"/>
  <c r="H29" i="6"/>
  <c r="G29" i="6"/>
  <c r="H26" i="1"/>
  <c r="G26" i="1"/>
  <c r="T39" i="6"/>
  <c r="V39" i="6" s="1"/>
  <c r="W39" i="6" s="1"/>
  <c r="I39" i="6"/>
  <c r="U39" i="6"/>
  <c r="H10" i="9"/>
  <c r="G10" i="9"/>
  <c r="H42" i="6"/>
  <c r="G42" i="6"/>
  <c r="U34" i="1"/>
  <c r="I34" i="1"/>
  <c r="T34" i="1"/>
  <c r="V34" i="1" s="1"/>
  <c r="W34" i="1" s="1"/>
  <c r="H30" i="9"/>
  <c r="G30" i="9"/>
  <c r="H19" i="6"/>
  <c r="G19" i="6"/>
  <c r="Y6" i="9"/>
  <c r="Z6" i="9"/>
  <c r="AA6" i="9" s="1"/>
  <c r="H33" i="9"/>
  <c r="G33" i="9"/>
  <c r="U10" i="6"/>
  <c r="I10" i="6"/>
  <c r="T10" i="6"/>
  <c r="V10" i="6" s="1"/>
  <c r="W10" i="6" s="1"/>
  <c r="U41" i="6"/>
  <c r="T41" i="6"/>
  <c r="V41" i="6" s="1"/>
  <c r="W41" i="6" s="1"/>
  <c r="I41" i="6"/>
  <c r="U16" i="6"/>
  <c r="I16" i="6"/>
  <c r="T16" i="6"/>
  <c r="V16" i="6" s="1"/>
  <c r="W16" i="6" s="1"/>
  <c r="U18" i="9"/>
  <c r="I18" i="9"/>
  <c r="T18" i="9"/>
  <c r="V18" i="9" s="1"/>
  <c r="U9" i="6"/>
  <c r="I9" i="6"/>
  <c r="T9" i="6"/>
  <c r="V9" i="6" s="1"/>
  <c r="W9" i="6" s="1"/>
  <c r="G15" i="9"/>
  <c r="H15" i="9"/>
  <c r="H35" i="1"/>
  <c r="G35" i="1"/>
  <c r="I12" i="9"/>
  <c r="U12" i="9"/>
  <c r="T12" i="9"/>
  <c r="V12" i="9" s="1"/>
  <c r="I34" i="6"/>
  <c r="U34" i="6"/>
  <c r="T34" i="6"/>
  <c r="V34" i="6" s="1"/>
  <c r="W34" i="6" s="1"/>
  <c r="U27" i="6"/>
  <c r="T27" i="6"/>
  <c r="V27" i="6" s="1"/>
  <c r="W27" i="6" s="1"/>
  <c r="I27" i="6"/>
  <c r="H32" i="6"/>
  <c r="G32" i="6"/>
  <c r="AA4" i="1"/>
  <c r="AB4" i="1"/>
  <c r="AC4" i="1" s="1"/>
  <c r="R46" i="1"/>
  <c r="S46" i="1"/>
  <c r="T30" i="9"/>
  <c r="V30" i="9" s="1"/>
  <c r="I30" i="9"/>
  <c r="U30" i="9"/>
  <c r="T19" i="6"/>
  <c r="V19" i="6" s="1"/>
  <c r="W19" i="6" s="1"/>
  <c r="I19" i="6"/>
  <c r="U19" i="6"/>
  <c r="J6" i="9"/>
  <c r="K6" i="9"/>
  <c r="U33" i="9"/>
  <c r="I33" i="9"/>
  <c r="T33" i="9"/>
  <c r="V33" i="9" s="1"/>
  <c r="H10" i="6"/>
  <c r="G10" i="6"/>
  <c r="H16" i="6"/>
  <c r="G16" i="6"/>
  <c r="G18" i="9"/>
  <c r="H18" i="9"/>
  <c r="Y3" i="6"/>
  <c r="Z3" i="6" s="1"/>
  <c r="X3" i="6"/>
  <c r="U20" i="1"/>
  <c r="I20" i="1"/>
  <c r="T20" i="1"/>
  <c r="V20" i="1" s="1"/>
  <c r="W20" i="1" s="1"/>
  <c r="J9" i="1"/>
  <c r="K9" i="1"/>
  <c r="H9" i="6"/>
  <c r="G9" i="6"/>
  <c r="U11" i="6"/>
  <c r="I11" i="6"/>
  <c r="T11" i="6"/>
  <c r="V11" i="6" s="1"/>
  <c r="W11" i="6" s="1"/>
  <c r="H21" i="6"/>
  <c r="G21" i="6"/>
  <c r="AA12" i="1"/>
  <c r="AB12" i="1"/>
  <c r="AC12" i="1" s="1"/>
  <c r="U29" i="6"/>
  <c r="I29" i="6"/>
  <c r="T29" i="6"/>
  <c r="V29" i="6" s="1"/>
  <c r="W29" i="6" s="1"/>
  <c r="I26" i="1"/>
  <c r="U26" i="1"/>
  <c r="T26" i="1"/>
  <c r="V26" i="1" s="1"/>
  <c r="W26" i="1" s="1"/>
  <c r="U36" i="6"/>
  <c r="I36" i="6"/>
  <c r="T36" i="6"/>
  <c r="V36" i="6" s="1"/>
  <c r="W36" i="6" s="1"/>
  <c r="G12" i="9"/>
  <c r="H12" i="9"/>
  <c r="G34" i="6"/>
  <c r="H34" i="6"/>
  <c r="G27" i="6"/>
  <c r="H27" i="6"/>
  <c r="H23" i="9"/>
  <c r="G23" i="9"/>
  <c r="U30" i="6"/>
  <c r="I30" i="6"/>
  <c r="T30" i="6"/>
  <c r="V30" i="6" s="1"/>
  <c r="W30" i="6" s="1"/>
  <c r="I38" i="1"/>
  <c r="U38" i="1"/>
  <c r="T38" i="1"/>
  <c r="V38" i="1" s="1"/>
  <c r="W38" i="1" s="1"/>
  <c r="U23" i="6"/>
  <c r="I23" i="6"/>
  <c r="T23" i="6"/>
  <c r="V23" i="6" s="1"/>
  <c r="W23" i="6" s="1"/>
  <c r="K39" i="6" l="1"/>
  <c r="J39" i="6"/>
  <c r="Y16" i="9"/>
  <c r="Z16" i="9"/>
  <c r="Y28" i="9"/>
  <c r="Z28" i="9"/>
  <c r="Y32" i="6"/>
  <c r="Z32" i="6" s="1"/>
  <c r="X32" i="6"/>
  <c r="X32" i="9"/>
  <c r="W32" i="9"/>
  <c r="W27" i="9"/>
  <c r="X27" i="9"/>
  <c r="U45" i="1"/>
  <c r="T45" i="1"/>
  <c r="V45" i="1" s="1"/>
  <c r="W45" i="1" s="1"/>
  <c r="Y42" i="6"/>
  <c r="Z42" i="6" s="1"/>
  <c r="X42" i="6"/>
  <c r="J41" i="1"/>
  <c r="K41" i="1"/>
  <c r="W21" i="9"/>
  <c r="X21" i="9"/>
  <c r="K13" i="9"/>
  <c r="J13" i="9"/>
  <c r="Z8" i="9"/>
  <c r="Y8" i="9"/>
  <c r="X37" i="1"/>
  <c r="Y37" i="1"/>
  <c r="Z37" i="1" s="1"/>
  <c r="K17" i="9"/>
  <c r="J17" i="9"/>
  <c r="Z31" i="9"/>
  <c r="Y31" i="9"/>
  <c r="P10" i="1"/>
  <c r="O10" i="1"/>
  <c r="M10" i="1"/>
  <c r="L10" i="1"/>
  <c r="K38" i="6"/>
  <c r="J38" i="6"/>
  <c r="J37" i="6"/>
  <c r="K37" i="6"/>
  <c r="J32" i="9"/>
  <c r="K32" i="9"/>
  <c r="Y21" i="6"/>
  <c r="Z21" i="6" s="1"/>
  <c r="X21" i="6"/>
  <c r="Y25" i="1"/>
  <c r="Z25" i="1" s="1"/>
  <c r="X25" i="1"/>
  <c r="Y38" i="6"/>
  <c r="Z38" i="6" s="1"/>
  <c r="X38" i="6"/>
  <c r="Y25" i="9"/>
  <c r="Z25" i="9"/>
  <c r="J36" i="1"/>
  <c r="K36" i="1"/>
  <c r="G45" i="1"/>
  <c r="H45" i="1"/>
  <c r="J28" i="6"/>
  <c r="K28" i="6"/>
  <c r="Y22" i="9"/>
  <c r="Z22" i="9"/>
  <c r="X41" i="1"/>
  <c r="Y41" i="1"/>
  <c r="Z41" i="1" s="1"/>
  <c r="Y13" i="9"/>
  <c r="Z13" i="9"/>
  <c r="K8" i="9"/>
  <c r="J8" i="9"/>
  <c r="K17" i="6"/>
  <c r="J17" i="6"/>
  <c r="K11" i="1"/>
  <c r="J11" i="1"/>
  <c r="K37" i="1"/>
  <c r="J37" i="1"/>
  <c r="Y17" i="9"/>
  <c r="Z17" i="9"/>
  <c r="J23" i="1"/>
  <c r="K23" i="1"/>
  <c r="Y6" i="6"/>
  <c r="Z6" i="6" s="1"/>
  <c r="X6" i="6"/>
  <c r="Y10" i="6"/>
  <c r="Z10" i="6" s="1"/>
  <c r="X10" i="6"/>
  <c r="Y30" i="9"/>
  <c r="Z30" i="9"/>
  <c r="W12" i="9"/>
  <c r="X12" i="9"/>
  <c r="Y34" i="1"/>
  <c r="Z34" i="1" s="1"/>
  <c r="X34" i="1"/>
  <c r="W36" i="9"/>
  <c r="X36" i="9"/>
  <c r="Y33" i="6"/>
  <c r="Z33" i="6" s="1"/>
  <c r="X33" i="6"/>
  <c r="Z32" i="9"/>
  <c r="Y32" i="9"/>
  <c r="K21" i="6"/>
  <c r="J21" i="6"/>
  <c r="Y24" i="9"/>
  <c r="Z24" i="9"/>
  <c r="J25" i="9"/>
  <c r="K25" i="9"/>
  <c r="AB30" i="1"/>
  <c r="AC30" i="1" s="1"/>
  <c r="AA30" i="1"/>
  <c r="X28" i="6"/>
  <c r="Y28" i="6"/>
  <c r="Z28" i="6" s="1"/>
  <c r="X35" i="9"/>
  <c r="W35" i="9"/>
  <c r="X13" i="9"/>
  <c r="W13" i="9"/>
  <c r="W8" i="9"/>
  <c r="X8" i="9"/>
  <c r="K5" i="6"/>
  <c r="J5" i="6"/>
  <c r="K15" i="1"/>
  <c r="J15" i="1"/>
  <c r="Y11" i="1"/>
  <c r="Z11" i="1" s="1"/>
  <c r="X11" i="1"/>
  <c r="K7" i="1"/>
  <c r="J7" i="1"/>
  <c r="Y19" i="6"/>
  <c r="Z19" i="6" s="1"/>
  <c r="X19" i="6"/>
  <c r="K18" i="9"/>
  <c r="J18" i="9"/>
  <c r="K31" i="1"/>
  <c r="J31" i="1"/>
  <c r="K13" i="6"/>
  <c r="J13" i="6"/>
  <c r="K10" i="6"/>
  <c r="J10" i="6"/>
  <c r="Y31" i="1"/>
  <c r="Z31" i="1" s="1"/>
  <c r="X31" i="1"/>
  <c r="Y23" i="1"/>
  <c r="Z23" i="1" s="1"/>
  <c r="X23" i="1"/>
  <c r="K25" i="1"/>
  <c r="J25" i="1"/>
  <c r="X25" i="9"/>
  <c r="W25" i="9"/>
  <c r="X22" i="9"/>
  <c r="W22" i="9"/>
  <c r="X31" i="6"/>
  <c r="Y31" i="6"/>
  <c r="Z31" i="6" s="1"/>
  <c r="Y36" i="6"/>
  <c r="Z36" i="6" s="1"/>
  <c r="X36" i="6"/>
  <c r="X9" i="6"/>
  <c r="Y9" i="6"/>
  <c r="Z9" i="6" s="1"/>
  <c r="K34" i="1"/>
  <c r="J34" i="1"/>
  <c r="AE12" i="1"/>
  <c r="AF12" i="1" s="1"/>
  <c r="AD12" i="1"/>
  <c r="AL5" i="9"/>
  <c r="AM5" i="9" s="1"/>
  <c r="AK5" i="9"/>
  <c r="O9" i="1"/>
  <c r="N9" i="1"/>
  <c r="M9" i="1"/>
  <c r="L9" i="1"/>
  <c r="Q9" i="1"/>
  <c r="P9" i="1"/>
  <c r="K30" i="9"/>
  <c r="J30" i="9"/>
  <c r="J27" i="6"/>
  <c r="K27" i="6"/>
  <c r="Z12" i="9"/>
  <c r="Y12" i="9"/>
  <c r="X23" i="9"/>
  <c r="W23" i="9"/>
  <c r="K36" i="9"/>
  <c r="J36" i="9"/>
  <c r="K25" i="6"/>
  <c r="J25" i="6"/>
  <c r="K33" i="6"/>
  <c r="J33" i="6"/>
  <c r="W14" i="9"/>
  <c r="X14" i="9"/>
  <c r="K24" i="9"/>
  <c r="J24" i="9"/>
  <c r="K28" i="1"/>
  <c r="J28" i="1"/>
  <c r="AA9" i="1"/>
  <c r="AB9" i="1"/>
  <c r="AC9" i="1" s="1"/>
  <c r="J35" i="9"/>
  <c r="K35" i="9"/>
  <c r="Q30" i="1"/>
  <c r="P30" i="1"/>
  <c r="O30" i="1"/>
  <c r="N30" i="1"/>
  <c r="M30" i="1"/>
  <c r="L30" i="1"/>
  <c r="K12" i="6"/>
  <c r="J12" i="6"/>
  <c r="Y5" i="6"/>
  <c r="Z5" i="6" s="1"/>
  <c r="X5" i="6"/>
  <c r="J43" i="6"/>
  <c r="K43" i="6"/>
  <c r="Y17" i="6"/>
  <c r="Z17" i="6" s="1"/>
  <c r="X17" i="6"/>
  <c r="Y15" i="1"/>
  <c r="Z15" i="1" s="1"/>
  <c r="X15" i="1"/>
  <c r="X32" i="1"/>
  <c r="Y32" i="1"/>
  <c r="Z32" i="1" s="1"/>
  <c r="K7" i="6"/>
  <c r="J7" i="6"/>
  <c r="Y29" i="6"/>
  <c r="Z29" i="6" s="1"/>
  <c r="X29" i="6"/>
  <c r="K9" i="6"/>
  <c r="J9" i="6"/>
  <c r="W30" i="9"/>
  <c r="X30" i="9"/>
  <c r="K12" i="9"/>
  <c r="J12" i="9"/>
  <c r="K23" i="9"/>
  <c r="J23" i="9"/>
  <c r="J39" i="1"/>
  <c r="K39" i="1"/>
  <c r="Y36" i="9"/>
  <c r="Z36" i="9"/>
  <c r="K15" i="6"/>
  <c r="J15" i="6"/>
  <c r="X25" i="6"/>
  <c r="Y25" i="6"/>
  <c r="Z25" i="6" s="1"/>
  <c r="AB10" i="1"/>
  <c r="AC10" i="1" s="1"/>
  <c r="AA10" i="1"/>
  <c r="P3" i="6"/>
  <c r="O3" i="6"/>
  <c r="M3" i="6"/>
  <c r="L3" i="6"/>
  <c r="K14" i="9"/>
  <c r="J14" i="9"/>
  <c r="W24" i="9"/>
  <c r="X24" i="9"/>
  <c r="Y28" i="1"/>
  <c r="Z28" i="1" s="1"/>
  <c r="X28" i="1"/>
  <c r="Z35" i="9"/>
  <c r="Y35" i="9"/>
  <c r="K24" i="1"/>
  <c r="J24" i="1"/>
  <c r="Y12" i="6"/>
  <c r="Z12" i="6" s="1"/>
  <c r="X12" i="6"/>
  <c r="Y43" i="6"/>
  <c r="Z43" i="6" s="1"/>
  <c r="X43" i="6"/>
  <c r="X34" i="9"/>
  <c r="W34" i="9"/>
  <c r="K32" i="1"/>
  <c r="J32" i="1"/>
  <c r="Y7" i="1"/>
  <c r="Z7" i="1" s="1"/>
  <c r="X7" i="1"/>
  <c r="X7" i="6"/>
  <c r="Y7" i="6"/>
  <c r="Z7" i="6" s="1"/>
  <c r="K18" i="6"/>
  <c r="J18" i="6"/>
  <c r="Y36" i="1"/>
  <c r="Z36" i="1" s="1"/>
  <c r="X36" i="1"/>
  <c r="W17" i="9"/>
  <c r="X17" i="9"/>
  <c r="K8" i="1"/>
  <c r="J8" i="1"/>
  <c r="Z23" i="9"/>
  <c r="Y23" i="9"/>
  <c r="X39" i="1"/>
  <c r="Y39" i="1"/>
  <c r="Z39" i="1" s="1"/>
  <c r="Y15" i="6"/>
  <c r="Z15" i="6" s="1"/>
  <c r="X15" i="6"/>
  <c r="K10" i="9"/>
  <c r="J10" i="9"/>
  <c r="Y40" i="1"/>
  <c r="Z40" i="1" s="1"/>
  <c r="X40" i="1"/>
  <c r="Y14" i="9"/>
  <c r="Z14" i="9"/>
  <c r="K40" i="6"/>
  <c r="J40" i="6"/>
  <c r="K19" i="1"/>
  <c r="J19" i="1"/>
  <c r="Y33" i="1"/>
  <c r="Z33" i="1" s="1"/>
  <c r="X33" i="1"/>
  <c r="Y24" i="1"/>
  <c r="Z24" i="1" s="1"/>
  <c r="X24" i="1"/>
  <c r="X19" i="9"/>
  <c r="W19" i="9"/>
  <c r="K24" i="6"/>
  <c r="J24" i="6"/>
  <c r="K34" i="9"/>
  <c r="J34" i="9"/>
  <c r="AE6" i="1"/>
  <c r="AF6" i="1" s="1"/>
  <c r="AD6" i="1"/>
  <c r="Z10" i="9"/>
  <c r="Y10" i="9"/>
  <c r="K40" i="1"/>
  <c r="J40" i="1"/>
  <c r="K29" i="1"/>
  <c r="J29" i="1"/>
  <c r="Y19" i="1"/>
  <c r="Z19" i="1" s="1"/>
  <c r="X19" i="1"/>
  <c r="J33" i="1"/>
  <c r="K33" i="1"/>
  <c r="K21" i="1"/>
  <c r="J21" i="1"/>
  <c r="J19" i="9"/>
  <c r="K19" i="9"/>
  <c r="K26" i="6"/>
  <c r="J26" i="6"/>
  <c r="X24" i="6"/>
  <c r="Y24" i="6"/>
  <c r="Z24" i="6" s="1"/>
  <c r="Z34" i="9"/>
  <c r="Y34" i="9"/>
  <c r="K44" i="6"/>
  <c r="J44" i="6"/>
  <c r="J31" i="6"/>
  <c r="K31" i="6"/>
  <c r="Y18" i="9"/>
  <c r="Z18" i="9"/>
  <c r="Y37" i="6"/>
  <c r="Z37" i="6" s="1"/>
  <c r="X37" i="6"/>
  <c r="J11" i="6"/>
  <c r="K11" i="6"/>
  <c r="K35" i="1"/>
  <c r="J35" i="1"/>
  <c r="J38" i="1"/>
  <c r="K38" i="1"/>
  <c r="K26" i="1"/>
  <c r="J26" i="1"/>
  <c r="Y20" i="1"/>
  <c r="Z20" i="1" s="1"/>
  <c r="X20" i="1"/>
  <c r="K33" i="9"/>
  <c r="J33" i="9"/>
  <c r="Y34" i="6"/>
  <c r="Z34" i="6" s="1"/>
  <c r="X34" i="6"/>
  <c r="X16" i="6"/>
  <c r="Y16" i="6"/>
  <c r="Z16" i="6" s="1"/>
  <c r="X35" i="6"/>
  <c r="Y35" i="6"/>
  <c r="Z35" i="6" s="1"/>
  <c r="X15" i="9"/>
  <c r="W15" i="9"/>
  <c r="Y22" i="6"/>
  <c r="Z22" i="6" s="1"/>
  <c r="X22" i="6"/>
  <c r="Y8" i="1"/>
  <c r="Z8" i="1" s="1"/>
  <c r="X8" i="1"/>
  <c r="X20" i="9"/>
  <c r="W20" i="9"/>
  <c r="X10" i="9"/>
  <c r="W10" i="9"/>
  <c r="Z11" i="9"/>
  <c r="Y11" i="9"/>
  <c r="Y40" i="6"/>
  <c r="Z40" i="6" s="1"/>
  <c r="X40" i="6"/>
  <c r="Y29" i="1"/>
  <c r="Z29" i="1" s="1"/>
  <c r="X29" i="1"/>
  <c r="Y21" i="1"/>
  <c r="Z21" i="1" s="1"/>
  <c r="X21" i="1"/>
  <c r="J13" i="1"/>
  <c r="K13" i="1"/>
  <c r="Y19" i="9"/>
  <c r="Z19" i="9"/>
  <c r="AB44" i="1"/>
  <c r="AC44" i="1" s="1"/>
  <c r="AA44" i="1"/>
  <c r="T47" i="1"/>
  <c r="V47" i="1" s="1"/>
  <c r="W47" i="1" s="1"/>
  <c r="U47" i="1"/>
  <c r="X26" i="6"/>
  <c r="Y26" i="6"/>
  <c r="Z26" i="6" s="1"/>
  <c r="Y44" i="6"/>
  <c r="Z44" i="6" s="1"/>
  <c r="X44" i="6"/>
  <c r="J29" i="6"/>
  <c r="K29" i="6"/>
  <c r="K32" i="6"/>
  <c r="J32" i="6"/>
  <c r="Y18" i="6"/>
  <c r="Z18" i="6" s="1"/>
  <c r="X18" i="6"/>
  <c r="X27" i="6"/>
  <c r="Y27" i="6"/>
  <c r="Z27" i="6" s="1"/>
  <c r="Y26" i="1"/>
  <c r="Z26" i="1" s="1"/>
  <c r="X26" i="1"/>
  <c r="K20" i="1"/>
  <c r="J20" i="1"/>
  <c r="K15" i="9"/>
  <c r="J15" i="9"/>
  <c r="K22" i="6"/>
  <c r="J22" i="6"/>
  <c r="Y11" i="6"/>
  <c r="Z11" i="6" s="1"/>
  <c r="X11" i="6"/>
  <c r="Y33" i="9"/>
  <c r="Z33" i="9"/>
  <c r="H46" i="1"/>
  <c r="G46" i="1"/>
  <c r="K34" i="6"/>
  <c r="J34" i="6"/>
  <c r="Y35" i="1"/>
  <c r="Z35" i="1" s="1"/>
  <c r="X35" i="1"/>
  <c r="J27" i="1"/>
  <c r="K27" i="1"/>
  <c r="J20" i="9"/>
  <c r="K20" i="9"/>
  <c r="AL4" i="9"/>
  <c r="AM4" i="9" s="1"/>
  <c r="AK4" i="9"/>
  <c r="K11" i="9"/>
  <c r="J11" i="9"/>
  <c r="AB17" i="1"/>
  <c r="AC17" i="1" s="1"/>
  <c r="AA17" i="1"/>
  <c r="K14" i="1"/>
  <c r="J14" i="1"/>
  <c r="AE22" i="1"/>
  <c r="AF22" i="1" s="1"/>
  <c r="AD22" i="1"/>
  <c r="X29" i="9"/>
  <c r="W29" i="9"/>
  <c r="Z9" i="9"/>
  <c r="Y9" i="9"/>
  <c r="H47" i="1"/>
  <c r="G47" i="1"/>
  <c r="Y23" i="6"/>
  <c r="Z23" i="6" s="1"/>
  <c r="X23" i="6"/>
  <c r="Z26" i="9"/>
  <c r="Y26" i="9"/>
  <c r="Z27" i="9"/>
  <c r="Y27" i="9"/>
  <c r="J22" i="9"/>
  <c r="K22" i="9"/>
  <c r="Y14" i="6"/>
  <c r="Z14" i="6" s="1"/>
  <c r="X14" i="6"/>
  <c r="X38" i="1"/>
  <c r="Y38" i="1"/>
  <c r="Z38" i="1" s="1"/>
  <c r="W33" i="9"/>
  <c r="X33" i="9"/>
  <c r="K41" i="6"/>
  <c r="J41" i="6"/>
  <c r="K35" i="6"/>
  <c r="J35" i="6"/>
  <c r="Y15" i="9"/>
  <c r="Z15" i="9"/>
  <c r="J30" i="6"/>
  <c r="K30" i="6"/>
  <c r="M6" i="9"/>
  <c r="N6" i="9"/>
  <c r="L6" i="9"/>
  <c r="Q6" i="9"/>
  <c r="P6" i="9"/>
  <c r="O6" i="9"/>
  <c r="U46" i="1"/>
  <c r="T46" i="1"/>
  <c r="V46" i="1" s="1"/>
  <c r="W46" i="1" s="1"/>
  <c r="X26" i="9"/>
  <c r="W26" i="9"/>
  <c r="X16" i="9"/>
  <c r="W16" i="9"/>
  <c r="Y27" i="1"/>
  <c r="Z27" i="1" s="1"/>
  <c r="X27" i="1"/>
  <c r="Z20" i="9"/>
  <c r="Y20" i="9"/>
  <c r="W11" i="9"/>
  <c r="X11" i="9"/>
  <c r="Y20" i="6"/>
  <c r="Z20" i="6" s="1"/>
  <c r="X20" i="6"/>
  <c r="K28" i="9"/>
  <c r="J28" i="9"/>
  <c r="Y14" i="1"/>
  <c r="Z14" i="1" s="1"/>
  <c r="X14" i="1"/>
  <c r="J29" i="9"/>
  <c r="K29" i="9"/>
  <c r="Y13" i="1"/>
  <c r="Z13" i="1" s="1"/>
  <c r="X13" i="1"/>
  <c r="J9" i="9"/>
  <c r="K9" i="9"/>
  <c r="AH8" i="6"/>
  <c r="AI8" i="6" s="1"/>
  <c r="AG8" i="6"/>
  <c r="K16" i="1"/>
  <c r="J16" i="1"/>
  <c r="Q17" i="1"/>
  <c r="P17" i="1"/>
  <c r="O17" i="1"/>
  <c r="N17" i="1"/>
  <c r="M17" i="1"/>
  <c r="L17" i="1"/>
  <c r="Z21" i="9"/>
  <c r="Y21" i="9"/>
  <c r="Y18" i="1"/>
  <c r="Z18" i="1" s="1"/>
  <c r="X18" i="1"/>
  <c r="X31" i="9"/>
  <c r="W31" i="9"/>
  <c r="K36" i="6"/>
  <c r="J36" i="6"/>
  <c r="K19" i="6"/>
  <c r="J19" i="6"/>
  <c r="AD4" i="1"/>
  <c r="AE4" i="1"/>
  <c r="AF4" i="1" s="1"/>
  <c r="AC6" i="9"/>
  <c r="AD6" i="9"/>
  <c r="AE6" i="9" s="1"/>
  <c r="K16" i="6"/>
  <c r="J16" i="6"/>
  <c r="K23" i="6"/>
  <c r="J23" i="6"/>
  <c r="Y30" i="6"/>
  <c r="Z30" i="6" s="1"/>
  <c r="X30" i="6"/>
  <c r="AB3" i="6"/>
  <c r="AC3" i="6" s="1"/>
  <c r="AA3" i="6"/>
  <c r="X18" i="9"/>
  <c r="W18" i="9"/>
  <c r="X41" i="6"/>
  <c r="Y41" i="6"/>
  <c r="Z41" i="6" s="1"/>
  <c r="Y39" i="6"/>
  <c r="Z39" i="6" s="1"/>
  <c r="X39" i="6"/>
  <c r="J26" i="9"/>
  <c r="K26" i="9"/>
  <c r="K16" i="9"/>
  <c r="J16" i="9"/>
  <c r="Y13" i="6"/>
  <c r="Z13" i="6" s="1"/>
  <c r="X13" i="6"/>
  <c r="AG5" i="1"/>
  <c r="AH5" i="1"/>
  <c r="AI5" i="1" s="1"/>
  <c r="K27" i="9"/>
  <c r="J27" i="9"/>
  <c r="K20" i="6"/>
  <c r="J20" i="6"/>
  <c r="K42" i="6"/>
  <c r="J42" i="6"/>
  <c r="X28" i="9"/>
  <c r="W28" i="9"/>
  <c r="K21" i="9"/>
  <c r="J21" i="9"/>
  <c r="Z29" i="9"/>
  <c r="Y29" i="9"/>
  <c r="K18" i="1"/>
  <c r="J18" i="1"/>
  <c r="AD3" i="1"/>
  <c r="AE3" i="1"/>
  <c r="AF3" i="1" s="1"/>
  <c r="X9" i="9"/>
  <c r="W9" i="9"/>
  <c r="K6" i="6"/>
  <c r="J6" i="6"/>
  <c r="K14" i="6"/>
  <c r="J14" i="6"/>
  <c r="X16" i="1"/>
  <c r="Y16" i="1"/>
  <c r="Z16" i="1" s="1"/>
  <c r="K31" i="9"/>
  <c r="J31" i="9"/>
  <c r="O18" i="6" l="1"/>
  <c r="Q18" i="6"/>
  <c r="P18" i="6"/>
  <c r="N18" i="6"/>
  <c r="M18" i="6"/>
  <c r="L18" i="6"/>
  <c r="AB9" i="6"/>
  <c r="AC9" i="6" s="1"/>
  <c r="AA9" i="6"/>
  <c r="AB17" i="9"/>
  <c r="AA17" i="9"/>
  <c r="Q21" i="9"/>
  <c r="N21" i="9"/>
  <c r="P21" i="9"/>
  <c r="O21" i="9"/>
  <c r="M21" i="9"/>
  <c r="L21" i="9"/>
  <c r="Q27" i="9"/>
  <c r="P27" i="9"/>
  <c r="N27" i="9"/>
  <c r="O27" i="9"/>
  <c r="M27" i="9"/>
  <c r="L27" i="9"/>
  <c r="AB39" i="6"/>
  <c r="AC39" i="6" s="1"/>
  <c r="AA39" i="6"/>
  <c r="L16" i="1"/>
  <c r="Q16" i="1"/>
  <c r="P16" i="1"/>
  <c r="N16" i="1"/>
  <c r="O16" i="1"/>
  <c r="M16" i="1"/>
  <c r="AE17" i="1"/>
  <c r="AF17" i="1" s="1"/>
  <c r="AD17" i="1"/>
  <c r="N26" i="1"/>
  <c r="M26" i="1"/>
  <c r="L26" i="1"/>
  <c r="P26" i="1"/>
  <c r="O26" i="1"/>
  <c r="Q34" i="9"/>
  <c r="P34" i="9"/>
  <c r="N34" i="9"/>
  <c r="M34" i="9"/>
  <c r="L34" i="9"/>
  <c r="O34" i="9"/>
  <c r="AC14" i="9"/>
  <c r="AD14" i="9"/>
  <c r="AA23" i="9"/>
  <c r="AB23" i="9"/>
  <c r="AA17" i="6"/>
  <c r="AB17" i="6"/>
  <c r="AC17" i="6" s="1"/>
  <c r="M36" i="9"/>
  <c r="Q36" i="9"/>
  <c r="P36" i="9"/>
  <c r="N36" i="9"/>
  <c r="O36" i="9"/>
  <c r="L36" i="9"/>
  <c r="M18" i="9"/>
  <c r="Q18" i="9"/>
  <c r="P18" i="9"/>
  <c r="L18" i="9"/>
  <c r="O18" i="9"/>
  <c r="N18" i="9"/>
  <c r="AC24" i="9"/>
  <c r="AD24" i="9"/>
  <c r="AC17" i="9"/>
  <c r="AD17" i="9"/>
  <c r="AB8" i="9"/>
  <c r="AA8" i="9"/>
  <c r="AA32" i="6"/>
  <c r="AB32" i="6"/>
  <c r="AC32" i="6" s="1"/>
  <c r="Q36" i="6"/>
  <c r="M36" i="6"/>
  <c r="L36" i="6"/>
  <c r="P36" i="6"/>
  <c r="O36" i="6"/>
  <c r="N36" i="6"/>
  <c r="N14" i="1"/>
  <c r="M14" i="1"/>
  <c r="L14" i="1"/>
  <c r="P14" i="1"/>
  <c r="Q14" i="1"/>
  <c r="O14" i="1"/>
  <c r="AD23" i="9"/>
  <c r="AC23" i="9"/>
  <c r="Q35" i="9"/>
  <c r="O35" i="9"/>
  <c r="N35" i="9"/>
  <c r="M35" i="9"/>
  <c r="L35" i="9"/>
  <c r="P35" i="9"/>
  <c r="AG3" i="1"/>
  <c r="AH3" i="1"/>
  <c r="AI3" i="1" s="1"/>
  <c r="P23" i="6"/>
  <c r="N23" i="6"/>
  <c r="Q23" i="6"/>
  <c r="O23" i="6"/>
  <c r="M23" i="6"/>
  <c r="L23" i="6"/>
  <c r="AH6" i="9"/>
  <c r="AI6" i="9" s="1"/>
  <c r="AG6" i="9"/>
  <c r="AK8" i="6"/>
  <c r="AL8" i="6" s="1"/>
  <c r="AJ8" i="6"/>
  <c r="AB27" i="1"/>
  <c r="AC27" i="1" s="1"/>
  <c r="AA27" i="1"/>
  <c r="AB15" i="9"/>
  <c r="AA15" i="9"/>
  <c r="AB38" i="1"/>
  <c r="AC38" i="1" s="1"/>
  <c r="AA38" i="1"/>
  <c r="AC27" i="9"/>
  <c r="AD27" i="9"/>
  <c r="Q27" i="1"/>
  <c r="P27" i="1"/>
  <c r="O27" i="1"/>
  <c r="N27" i="1"/>
  <c r="M27" i="1"/>
  <c r="L27" i="1"/>
  <c r="N32" i="6"/>
  <c r="L32" i="6"/>
  <c r="Q32" i="6"/>
  <c r="P32" i="6"/>
  <c r="O32" i="6"/>
  <c r="M32" i="6"/>
  <c r="AB29" i="1"/>
  <c r="AC29" i="1" s="1"/>
  <c r="AA29" i="1"/>
  <c r="O38" i="1"/>
  <c r="P38" i="1"/>
  <c r="L38" i="1"/>
  <c r="M38" i="1"/>
  <c r="P31" i="6"/>
  <c r="O31" i="6"/>
  <c r="N31" i="6"/>
  <c r="M31" i="6"/>
  <c r="Q31" i="6"/>
  <c r="L31" i="6"/>
  <c r="AD34" i="9"/>
  <c r="AC34" i="9"/>
  <c r="AH6" i="1"/>
  <c r="AI6" i="1" s="1"/>
  <c r="AG6" i="1"/>
  <c r="AB24" i="1"/>
  <c r="AC24" i="1" s="1"/>
  <c r="AA24" i="1"/>
  <c r="AB40" i="1"/>
  <c r="AC40" i="1" s="1"/>
  <c r="AA40" i="1"/>
  <c r="AA12" i="6"/>
  <c r="AB12" i="6"/>
  <c r="AC12" i="6" s="1"/>
  <c r="AB5" i="6"/>
  <c r="AC5" i="6" s="1"/>
  <c r="AA5" i="6"/>
  <c r="AD12" i="9"/>
  <c r="AC12" i="9"/>
  <c r="AB36" i="6"/>
  <c r="AC36" i="6" s="1"/>
  <c r="AA36" i="6"/>
  <c r="AA31" i="1"/>
  <c r="AB31" i="1"/>
  <c r="AC31" i="1" s="1"/>
  <c r="AA19" i="6"/>
  <c r="AB19" i="6"/>
  <c r="AC19" i="6" s="1"/>
  <c r="AB25" i="1"/>
  <c r="AC25" i="1" s="1"/>
  <c r="AA25" i="1"/>
  <c r="O26" i="9"/>
  <c r="N26" i="9"/>
  <c r="L26" i="9"/>
  <c r="Q26" i="9"/>
  <c r="P26" i="9"/>
  <c r="M26" i="9"/>
  <c r="AD9" i="9"/>
  <c r="AC9" i="9"/>
  <c r="Q32" i="1"/>
  <c r="P32" i="1"/>
  <c r="O32" i="1"/>
  <c r="N32" i="1"/>
  <c r="M32" i="1"/>
  <c r="L32" i="1"/>
  <c r="AB9" i="9"/>
  <c r="AA9" i="9"/>
  <c r="AB42" i="6"/>
  <c r="AC42" i="6" s="1"/>
  <c r="AA42" i="6"/>
  <c r="AB27" i="9"/>
  <c r="AA27" i="9"/>
  <c r="AB33" i="9"/>
  <c r="AA33" i="9"/>
  <c r="AA44" i="6"/>
  <c r="AB44" i="6"/>
  <c r="AC44" i="6" s="1"/>
  <c r="AB34" i="9"/>
  <c r="AA34" i="9"/>
  <c r="Q21" i="1"/>
  <c r="P21" i="1"/>
  <c r="O21" i="1"/>
  <c r="N21" i="1"/>
  <c r="M21" i="1"/>
  <c r="L21" i="1"/>
  <c r="P24" i="6"/>
  <c r="N24" i="6"/>
  <c r="Q24" i="6"/>
  <c r="O24" i="6"/>
  <c r="M24" i="6"/>
  <c r="L24" i="6"/>
  <c r="Q8" i="1"/>
  <c r="M8" i="1"/>
  <c r="L8" i="1"/>
  <c r="P8" i="1"/>
  <c r="O8" i="1"/>
  <c r="AB25" i="6"/>
  <c r="AC25" i="6" s="1"/>
  <c r="AA25" i="6"/>
  <c r="L7" i="6"/>
  <c r="Q7" i="6"/>
  <c r="P7" i="6"/>
  <c r="O7" i="6"/>
  <c r="N7" i="6"/>
  <c r="M7" i="6"/>
  <c r="P43" i="6"/>
  <c r="Q43" i="6"/>
  <c r="O43" i="6"/>
  <c r="N43" i="6"/>
  <c r="M43" i="6"/>
  <c r="L43" i="6"/>
  <c r="Q24" i="9"/>
  <c r="M24" i="9"/>
  <c r="L24" i="9"/>
  <c r="P24" i="9"/>
  <c r="N24" i="9"/>
  <c r="O24" i="9"/>
  <c r="AB12" i="9"/>
  <c r="AA12" i="9"/>
  <c r="M7" i="1"/>
  <c r="Q7" i="1"/>
  <c r="O7" i="1"/>
  <c r="P7" i="1"/>
  <c r="N7" i="1"/>
  <c r="L7" i="1"/>
  <c r="AB28" i="6"/>
  <c r="AC28" i="6" s="1"/>
  <c r="AA28" i="6"/>
  <c r="AB30" i="9"/>
  <c r="AA30" i="9"/>
  <c r="N37" i="1"/>
  <c r="L37" i="1"/>
  <c r="M37" i="1"/>
  <c r="P37" i="1"/>
  <c r="Q37" i="1"/>
  <c r="O37" i="1"/>
  <c r="P36" i="1"/>
  <c r="Q36" i="1"/>
  <c r="O36" i="1"/>
  <c r="N36" i="1"/>
  <c r="M36" i="1"/>
  <c r="L36" i="1"/>
  <c r="O13" i="9"/>
  <c r="M13" i="9"/>
  <c r="L13" i="9"/>
  <c r="Q13" i="9"/>
  <c r="P13" i="9"/>
  <c r="N13" i="9"/>
  <c r="Y45" i="1"/>
  <c r="Z45" i="1" s="1"/>
  <c r="X45" i="1"/>
  <c r="AB28" i="9"/>
  <c r="AA28" i="9"/>
  <c r="P22" i="9"/>
  <c r="M22" i="9"/>
  <c r="O22" i="9"/>
  <c r="N22" i="9"/>
  <c r="Q22" i="9"/>
  <c r="L22" i="9"/>
  <c r="AE10" i="1"/>
  <c r="AF10" i="1" s="1"/>
  <c r="AD10" i="1"/>
  <c r="AD8" i="9"/>
  <c r="AC8" i="9"/>
  <c r="O16" i="9"/>
  <c r="M16" i="9"/>
  <c r="L16" i="9"/>
  <c r="Q16" i="9"/>
  <c r="P16" i="9"/>
  <c r="N16" i="9"/>
  <c r="AD3" i="6"/>
  <c r="AE3" i="6"/>
  <c r="AF3" i="6" s="1"/>
  <c r="AA18" i="1"/>
  <c r="AB18" i="1"/>
  <c r="AC18" i="1" s="1"/>
  <c r="Y46" i="1"/>
  <c r="Z46" i="1" s="1"/>
  <c r="X46" i="1"/>
  <c r="AC15" i="9"/>
  <c r="AD15" i="9"/>
  <c r="P31" i="9"/>
  <c r="N31" i="9"/>
  <c r="M31" i="9"/>
  <c r="L31" i="9"/>
  <c r="Q31" i="9"/>
  <c r="O31" i="9"/>
  <c r="M18" i="1"/>
  <c r="L18" i="1"/>
  <c r="Q18" i="1"/>
  <c r="O18" i="1"/>
  <c r="P18" i="1"/>
  <c r="N18" i="1"/>
  <c r="AB41" i="6"/>
  <c r="AC41" i="6" s="1"/>
  <c r="AA41" i="6"/>
  <c r="AH4" i="1"/>
  <c r="AI4" i="1" s="1"/>
  <c r="AG4" i="1"/>
  <c r="P9" i="9"/>
  <c r="Q9" i="9"/>
  <c r="O9" i="9"/>
  <c r="N9" i="9"/>
  <c r="M9" i="9"/>
  <c r="L9" i="9"/>
  <c r="AD26" i="9"/>
  <c r="AC26" i="9"/>
  <c r="AD33" i="9"/>
  <c r="AC33" i="9"/>
  <c r="AB34" i="6"/>
  <c r="AC34" i="6" s="1"/>
  <c r="AA34" i="6"/>
  <c r="AB18" i="9"/>
  <c r="AA18" i="9"/>
  <c r="Q19" i="9"/>
  <c r="P19" i="9"/>
  <c r="O19" i="9"/>
  <c r="M19" i="9"/>
  <c r="L19" i="9"/>
  <c r="N19" i="9"/>
  <c r="P33" i="1"/>
  <c r="M33" i="1"/>
  <c r="L33" i="1"/>
  <c r="O33" i="1"/>
  <c r="Q33" i="1"/>
  <c r="N33" i="1"/>
  <c r="AB33" i="1"/>
  <c r="AC33" i="1" s="1"/>
  <c r="AA33" i="1"/>
  <c r="Q27" i="6"/>
  <c r="P27" i="6"/>
  <c r="O27" i="6"/>
  <c r="N27" i="6"/>
  <c r="L27" i="6"/>
  <c r="M27" i="6"/>
  <c r="AB11" i="1"/>
  <c r="AC11" i="1" s="1"/>
  <c r="AA11" i="1"/>
  <c r="AE30" i="1"/>
  <c r="AF30" i="1" s="1"/>
  <c r="AD30" i="1"/>
  <c r="AD30" i="9"/>
  <c r="AC30" i="9"/>
  <c r="AB41" i="1"/>
  <c r="AC41" i="1" s="1"/>
  <c r="AA41" i="1"/>
  <c r="Q17" i="9"/>
  <c r="M17" i="9"/>
  <c r="L17" i="9"/>
  <c r="P17" i="9"/>
  <c r="O17" i="9"/>
  <c r="N17" i="9"/>
  <c r="AD28" i="9"/>
  <c r="AC28" i="9"/>
  <c r="Q35" i="6"/>
  <c r="P35" i="6"/>
  <c r="L35" i="6"/>
  <c r="N35" i="6"/>
  <c r="M35" i="6"/>
  <c r="O35" i="6"/>
  <c r="AA26" i="9"/>
  <c r="AB26" i="9"/>
  <c r="AB11" i="6"/>
  <c r="AC11" i="6" s="1"/>
  <c r="AA11" i="6"/>
  <c r="Q29" i="6"/>
  <c r="O29" i="6"/>
  <c r="N29" i="6"/>
  <c r="M29" i="6"/>
  <c r="L29" i="6"/>
  <c r="P29" i="6"/>
  <c r="AB19" i="9"/>
  <c r="AA19" i="9"/>
  <c r="AB35" i="6"/>
  <c r="AC35" i="6" s="1"/>
  <c r="AA35" i="6"/>
  <c r="AC18" i="9"/>
  <c r="AD18" i="9"/>
  <c r="AB24" i="6"/>
  <c r="AC24" i="6" s="1"/>
  <c r="AA24" i="6"/>
  <c r="O10" i="9"/>
  <c r="L10" i="9"/>
  <c r="Q10" i="9"/>
  <c r="P10" i="9"/>
  <c r="N10" i="9"/>
  <c r="M10" i="9"/>
  <c r="P24" i="1"/>
  <c r="O24" i="1"/>
  <c r="N24" i="1"/>
  <c r="M24" i="1"/>
  <c r="L24" i="1"/>
  <c r="Q24" i="1"/>
  <c r="N14" i="9"/>
  <c r="M14" i="9"/>
  <c r="Q14" i="9"/>
  <c r="P14" i="9"/>
  <c r="O14" i="9"/>
  <c r="L14" i="9"/>
  <c r="Q15" i="6"/>
  <c r="P15" i="6"/>
  <c r="O15" i="6"/>
  <c r="N15" i="6"/>
  <c r="M15" i="6"/>
  <c r="L15" i="6"/>
  <c r="P12" i="9"/>
  <c r="L12" i="9"/>
  <c r="Q12" i="9"/>
  <c r="N12" i="9"/>
  <c r="M12" i="9"/>
  <c r="O12" i="9"/>
  <c r="AB32" i="1"/>
  <c r="AC32" i="1" s="1"/>
  <c r="AA32" i="1"/>
  <c r="O12" i="6"/>
  <c r="N12" i="6"/>
  <c r="M12" i="6"/>
  <c r="L12" i="6"/>
  <c r="Q12" i="6"/>
  <c r="P12" i="6"/>
  <c r="AE9" i="1"/>
  <c r="AF9" i="1" s="1"/>
  <c r="AD9" i="1"/>
  <c r="AB31" i="6"/>
  <c r="AC31" i="6" s="1"/>
  <c r="AA31" i="6"/>
  <c r="Q10" i="6"/>
  <c r="P10" i="6"/>
  <c r="O10" i="6"/>
  <c r="N10" i="6"/>
  <c r="M10" i="6"/>
  <c r="L10" i="6"/>
  <c r="N5" i="6"/>
  <c r="M5" i="6"/>
  <c r="L5" i="6"/>
  <c r="Q5" i="6"/>
  <c r="P5" i="6"/>
  <c r="O5" i="6"/>
  <c r="M21" i="6"/>
  <c r="P21" i="6"/>
  <c r="Q21" i="6"/>
  <c r="O21" i="6"/>
  <c r="L21" i="6"/>
  <c r="N21" i="6"/>
  <c r="AA34" i="1"/>
  <c r="AB34" i="1"/>
  <c r="AC34" i="1" s="1"/>
  <c r="Q11" i="1"/>
  <c r="P11" i="1"/>
  <c r="O11" i="1"/>
  <c r="N11" i="1"/>
  <c r="M11" i="1"/>
  <c r="L11" i="1"/>
  <c r="AB22" i="9"/>
  <c r="AA22" i="9"/>
  <c r="AB25" i="9"/>
  <c r="AA25" i="9"/>
  <c r="M20" i="6"/>
  <c r="L20" i="6"/>
  <c r="Q20" i="6"/>
  <c r="P20" i="6"/>
  <c r="O20" i="6"/>
  <c r="N20" i="6"/>
  <c r="AA20" i="9"/>
  <c r="AB20" i="9"/>
  <c r="AB16" i="6"/>
  <c r="AC16" i="6" s="1"/>
  <c r="AA16" i="6"/>
  <c r="O44" i="6"/>
  <c r="N44" i="6"/>
  <c r="M44" i="6"/>
  <c r="Q44" i="6"/>
  <c r="P44" i="6"/>
  <c r="L44" i="6"/>
  <c r="AB10" i="6"/>
  <c r="AC10" i="6" s="1"/>
  <c r="AA10" i="6"/>
  <c r="AB23" i="1"/>
  <c r="AC23" i="1" s="1"/>
  <c r="AA23" i="1"/>
  <c r="AB24" i="9"/>
  <c r="AA24" i="9"/>
  <c r="AD29" i="9"/>
  <c r="AC29" i="9"/>
  <c r="AB16" i="1"/>
  <c r="AC16" i="1" s="1"/>
  <c r="AA16" i="1"/>
  <c r="AA29" i="9"/>
  <c r="AB29" i="9"/>
  <c r="AB13" i="1"/>
  <c r="AC13" i="1" s="1"/>
  <c r="AA13" i="1"/>
  <c r="AB14" i="1"/>
  <c r="AC14" i="1" s="1"/>
  <c r="AA14" i="1"/>
  <c r="P11" i="9"/>
  <c r="M11" i="9"/>
  <c r="L11" i="9"/>
  <c r="Q11" i="9"/>
  <c r="O11" i="9"/>
  <c r="N11" i="9"/>
  <c r="N20" i="1"/>
  <c r="M20" i="1"/>
  <c r="L20" i="1"/>
  <c r="P20" i="1"/>
  <c r="Q20" i="1"/>
  <c r="O20" i="1"/>
  <c r="AC19" i="9"/>
  <c r="AD19" i="9"/>
  <c r="AB40" i="6"/>
  <c r="AC40" i="6" s="1"/>
  <c r="AA40" i="6"/>
  <c r="AB19" i="1"/>
  <c r="AC19" i="1" s="1"/>
  <c r="AA19" i="1"/>
  <c r="AB15" i="6"/>
  <c r="AC15" i="6" s="1"/>
  <c r="AA15" i="6"/>
  <c r="AB43" i="6"/>
  <c r="AC43" i="6" s="1"/>
  <c r="AA43" i="6"/>
  <c r="AC35" i="9"/>
  <c r="AD35" i="9"/>
  <c r="AB36" i="9"/>
  <c r="AA36" i="9"/>
  <c r="L9" i="6"/>
  <c r="Q9" i="6"/>
  <c r="P9" i="6"/>
  <c r="O9" i="6"/>
  <c r="N9" i="6"/>
  <c r="M9" i="6"/>
  <c r="AB15" i="1"/>
  <c r="AC15" i="1" s="1"/>
  <c r="AA15" i="1"/>
  <c r="AH12" i="1"/>
  <c r="AI12" i="1" s="1"/>
  <c r="AG12" i="1"/>
  <c r="AB6" i="6"/>
  <c r="AC6" i="6" s="1"/>
  <c r="AA6" i="6"/>
  <c r="AD22" i="9"/>
  <c r="AC22" i="9"/>
  <c r="AD25" i="9"/>
  <c r="AC25" i="9"/>
  <c r="AB21" i="6"/>
  <c r="AC21" i="6" s="1"/>
  <c r="AA21" i="6"/>
  <c r="AB37" i="1"/>
  <c r="AC37" i="1" s="1"/>
  <c r="AA37" i="1"/>
  <c r="AB14" i="6"/>
  <c r="AC14" i="6" s="1"/>
  <c r="AA14" i="6"/>
  <c r="Q35" i="1"/>
  <c r="M35" i="1"/>
  <c r="P35" i="1"/>
  <c r="O35" i="1"/>
  <c r="N35" i="1"/>
  <c r="L35" i="1"/>
  <c r="Q40" i="1"/>
  <c r="P40" i="1"/>
  <c r="N40" i="1"/>
  <c r="M40" i="1"/>
  <c r="L40" i="1"/>
  <c r="O40" i="1"/>
  <c r="Q19" i="1"/>
  <c r="P19" i="1"/>
  <c r="O19" i="1"/>
  <c r="N19" i="1"/>
  <c r="M19" i="1"/>
  <c r="L19" i="1"/>
  <c r="AB7" i="6"/>
  <c r="AC7" i="6" s="1"/>
  <c r="AA7" i="6"/>
  <c r="AA35" i="9"/>
  <c r="AB35" i="9"/>
  <c r="AD36" i="9"/>
  <c r="AC36" i="9"/>
  <c r="Q15" i="1"/>
  <c r="P15" i="1"/>
  <c r="O15" i="1"/>
  <c r="N15" i="1"/>
  <c r="M15" i="1"/>
  <c r="L15" i="1"/>
  <c r="N8" i="9"/>
  <c r="M8" i="9"/>
  <c r="L8" i="9"/>
  <c r="Q8" i="9"/>
  <c r="P8" i="9"/>
  <c r="O8" i="9"/>
  <c r="L28" i="6"/>
  <c r="Q28" i="6"/>
  <c r="O28" i="6"/>
  <c r="P28" i="6"/>
  <c r="N28" i="6"/>
  <c r="M28" i="6"/>
  <c r="AA38" i="6"/>
  <c r="AB38" i="6"/>
  <c r="AC38" i="6" s="1"/>
  <c r="AA16" i="9"/>
  <c r="AB16" i="9"/>
  <c r="AB30" i="6"/>
  <c r="AC30" i="6" s="1"/>
  <c r="AA30" i="6"/>
  <c r="AA11" i="9"/>
  <c r="AB11" i="9"/>
  <c r="M28" i="1"/>
  <c r="L28" i="1"/>
  <c r="Q28" i="1"/>
  <c r="O28" i="1"/>
  <c r="N28" i="1"/>
  <c r="P28" i="1"/>
  <c r="M31" i="1"/>
  <c r="L31" i="1"/>
  <c r="Q31" i="1"/>
  <c r="O31" i="1"/>
  <c r="P31" i="1"/>
  <c r="N31" i="1"/>
  <c r="AB20" i="6"/>
  <c r="AC20" i="6" s="1"/>
  <c r="AA20" i="6"/>
  <c r="Q30" i="6"/>
  <c r="O30" i="6"/>
  <c r="N30" i="6"/>
  <c r="M30" i="6"/>
  <c r="P30" i="6"/>
  <c r="L30" i="6"/>
  <c r="AB22" i="6"/>
  <c r="AC22" i="6" s="1"/>
  <c r="AA22" i="6"/>
  <c r="P37" i="6"/>
  <c r="O37" i="6"/>
  <c r="N37" i="6"/>
  <c r="Q37" i="6"/>
  <c r="M37" i="6"/>
  <c r="L37" i="6"/>
  <c r="AC21" i="9"/>
  <c r="AD21" i="9"/>
  <c r="AP4" i="9"/>
  <c r="AQ4" i="9" s="1"/>
  <c r="AO4" i="9"/>
  <c r="AA35" i="1"/>
  <c r="AB35" i="1"/>
  <c r="AC35" i="1" s="1"/>
  <c r="AA26" i="1"/>
  <c r="AB26" i="1"/>
  <c r="AC26" i="1" s="1"/>
  <c r="M14" i="6"/>
  <c r="L14" i="6"/>
  <c r="Q14" i="6"/>
  <c r="P14" i="6"/>
  <c r="O14" i="6"/>
  <c r="N14" i="6"/>
  <c r="AK5" i="1"/>
  <c r="AL5" i="1" s="1"/>
  <c r="AJ5" i="1"/>
  <c r="AB21" i="9"/>
  <c r="AA21" i="9"/>
  <c r="AB23" i="6"/>
  <c r="AC23" i="6" s="1"/>
  <c r="AA23" i="6"/>
  <c r="P22" i="6"/>
  <c r="Q22" i="6"/>
  <c r="O22" i="6"/>
  <c r="N22" i="6"/>
  <c r="M22" i="6"/>
  <c r="L22" i="6"/>
  <c r="AB26" i="6"/>
  <c r="AC26" i="6" s="1"/>
  <c r="AA26" i="6"/>
  <c r="AB21" i="1"/>
  <c r="AC21" i="1" s="1"/>
  <c r="AA21" i="1"/>
  <c r="AB8" i="1"/>
  <c r="AC8" i="1" s="1"/>
  <c r="AA8" i="1"/>
  <c r="Q11" i="6"/>
  <c r="P11" i="6"/>
  <c r="O11" i="6"/>
  <c r="N11" i="6"/>
  <c r="M11" i="6"/>
  <c r="L11" i="6"/>
  <c r="AD10" i="9"/>
  <c r="AC10" i="9"/>
  <c r="AB36" i="1"/>
  <c r="AC36" i="1" s="1"/>
  <c r="AA36" i="1"/>
  <c r="AA7" i="1"/>
  <c r="AB7" i="1"/>
  <c r="AC7" i="1" s="1"/>
  <c r="L39" i="1"/>
  <c r="Q39" i="1"/>
  <c r="P39" i="1"/>
  <c r="O39" i="1"/>
  <c r="N39" i="1"/>
  <c r="M39" i="1"/>
  <c r="AP5" i="9"/>
  <c r="AQ5" i="9" s="1"/>
  <c r="AO5" i="9"/>
  <c r="Q23" i="1"/>
  <c r="P23" i="1"/>
  <c r="O23" i="1"/>
  <c r="N23" i="1"/>
  <c r="M23" i="1"/>
  <c r="L23" i="1"/>
  <c r="AA13" i="9"/>
  <c r="AB13" i="9"/>
  <c r="AD31" i="9"/>
  <c r="AC31" i="9"/>
  <c r="L41" i="1"/>
  <c r="Q41" i="1"/>
  <c r="P41" i="1"/>
  <c r="N41" i="1"/>
  <c r="O41" i="1"/>
  <c r="M41" i="1"/>
  <c r="AD16" i="9"/>
  <c r="AC16" i="9"/>
  <c r="Q13" i="1"/>
  <c r="P13" i="1"/>
  <c r="O13" i="1"/>
  <c r="N13" i="1"/>
  <c r="M13" i="1"/>
  <c r="L13" i="1"/>
  <c r="AB33" i="6"/>
  <c r="AC33" i="6" s="1"/>
  <c r="AA33" i="6"/>
  <c r="O17" i="6"/>
  <c r="Q17" i="6"/>
  <c r="P17" i="6"/>
  <c r="N17" i="6"/>
  <c r="M17" i="6"/>
  <c r="L17" i="6"/>
  <c r="AH22" i="1"/>
  <c r="AI22" i="1" s="1"/>
  <c r="AG22" i="1"/>
  <c r="O20" i="9"/>
  <c r="N20" i="9"/>
  <c r="M20" i="9"/>
  <c r="L20" i="9"/>
  <c r="P20" i="9"/>
  <c r="Q20" i="9"/>
  <c r="Y47" i="1"/>
  <c r="Z47" i="1" s="1"/>
  <c r="X47" i="1"/>
  <c r="M33" i="9"/>
  <c r="Q33" i="9"/>
  <c r="P33" i="9"/>
  <c r="O33" i="9"/>
  <c r="L33" i="9"/>
  <c r="N33" i="9"/>
  <c r="N26" i="6"/>
  <c r="L26" i="6"/>
  <c r="Q26" i="6"/>
  <c r="P26" i="6"/>
  <c r="O26" i="6"/>
  <c r="M26" i="6"/>
  <c r="Q29" i="1"/>
  <c r="P29" i="1"/>
  <c r="O29" i="1"/>
  <c r="N29" i="1"/>
  <c r="M29" i="1"/>
  <c r="L29" i="1"/>
  <c r="AA10" i="9"/>
  <c r="AB10" i="9"/>
  <c r="Q40" i="6"/>
  <c r="M40" i="6"/>
  <c r="P40" i="6"/>
  <c r="O40" i="6"/>
  <c r="N40" i="6"/>
  <c r="L40" i="6"/>
  <c r="N33" i="6"/>
  <c r="Q33" i="6"/>
  <c r="P33" i="6"/>
  <c r="O33" i="6"/>
  <c r="M33" i="6"/>
  <c r="L33" i="6"/>
  <c r="Q30" i="9"/>
  <c r="P30" i="9"/>
  <c r="O30" i="9"/>
  <c r="N30" i="9"/>
  <c r="M30" i="9"/>
  <c r="L30" i="9"/>
  <c r="O34" i="1"/>
  <c r="P34" i="1"/>
  <c r="N34" i="1"/>
  <c r="M34" i="1"/>
  <c r="L34" i="1"/>
  <c r="Q34" i="1"/>
  <c r="Q13" i="6"/>
  <c r="P13" i="6"/>
  <c r="O13" i="6"/>
  <c r="N13" i="6"/>
  <c r="M13" i="6"/>
  <c r="L13" i="6"/>
  <c r="AD32" i="9"/>
  <c r="AC32" i="9"/>
  <c r="AD13" i="9"/>
  <c r="AC13" i="9"/>
  <c r="AB31" i="9"/>
  <c r="AA31" i="9"/>
  <c r="AB13" i="6"/>
  <c r="AC13" i="6" s="1"/>
  <c r="AA13" i="6"/>
  <c r="AA18" i="6"/>
  <c r="AB18" i="6"/>
  <c r="AC18" i="6" s="1"/>
  <c r="AE44" i="1"/>
  <c r="AF44" i="1" s="1"/>
  <c r="AD44" i="1"/>
  <c r="AB39" i="1"/>
  <c r="AC39" i="1" s="1"/>
  <c r="AA39" i="1"/>
  <c r="O23" i="9"/>
  <c r="N23" i="9"/>
  <c r="L23" i="9"/>
  <c r="Q23" i="9"/>
  <c r="P23" i="9"/>
  <c r="M23" i="9"/>
  <c r="Q25" i="6"/>
  <c r="P25" i="6"/>
  <c r="N25" i="6"/>
  <c r="L25" i="6"/>
  <c r="O25" i="6"/>
  <c r="M25" i="6"/>
  <c r="Q25" i="1"/>
  <c r="P25" i="1"/>
  <c r="O25" i="1"/>
  <c r="N25" i="1"/>
  <c r="M25" i="1"/>
  <c r="L25" i="1"/>
  <c r="O38" i="6"/>
  <c r="Q38" i="6"/>
  <c r="P38" i="6"/>
  <c r="N38" i="6"/>
  <c r="M38" i="6"/>
  <c r="L38" i="6"/>
  <c r="AB14" i="9"/>
  <c r="AA14" i="9"/>
  <c r="Q42" i="6"/>
  <c r="P42" i="6"/>
  <c r="O42" i="6"/>
  <c r="N42" i="6"/>
  <c r="M42" i="6"/>
  <c r="L42" i="6"/>
  <c r="P28" i="9"/>
  <c r="M28" i="9"/>
  <c r="L28" i="9"/>
  <c r="N28" i="9"/>
  <c r="Q28" i="9"/>
  <c r="O28" i="9"/>
  <c r="Q6" i="6"/>
  <c r="P6" i="6"/>
  <c r="O6" i="6"/>
  <c r="N6" i="6"/>
  <c r="M6" i="6"/>
  <c r="L6" i="6"/>
  <c r="Q16" i="6"/>
  <c r="P16" i="6"/>
  <c r="O16" i="6"/>
  <c r="N16" i="6"/>
  <c r="M16" i="6"/>
  <c r="L16" i="6"/>
  <c r="O19" i="6"/>
  <c r="M19" i="6"/>
  <c r="L19" i="6"/>
  <c r="Q19" i="6"/>
  <c r="P19" i="6"/>
  <c r="N19" i="6"/>
  <c r="O29" i="9"/>
  <c r="N29" i="9"/>
  <c r="L29" i="9"/>
  <c r="P29" i="9"/>
  <c r="M29" i="9"/>
  <c r="Q29" i="9"/>
  <c r="AD20" i="9"/>
  <c r="AC20" i="9"/>
  <c r="L41" i="6"/>
  <c r="Q41" i="6"/>
  <c r="P41" i="6"/>
  <c r="O41" i="6"/>
  <c r="N41" i="6"/>
  <c r="M41" i="6"/>
  <c r="M34" i="6"/>
  <c r="L34" i="6"/>
  <c r="Q34" i="6"/>
  <c r="P34" i="6"/>
  <c r="O34" i="6"/>
  <c r="N34" i="6"/>
  <c r="M15" i="9"/>
  <c r="Q15" i="9"/>
  <c r="P15" i="9"/>
  <c r="O15" i="9"/>
  <c r="N15" i="9"/>
  <c r="L15" i="9"/>
  <c r="AB27" i="6"/>
  <c r="AC27" i="6" s="1"/>
  <c r="AA27" i="6"/>
  <c r="AD11" i="9"/>
  <c r="AC11" i="9"/>
  <c r="AB20" i="1"/>
  <c r="AC20" i="1" s="1"/>
  <c r="AA20" i="1"/>
  <c r="AB37" i="6"/>
  <c r="AC37" i="6" s="1"/>
  <c r="AA37" i="6"/>
  <c r="AA28" i="1"/>
  <c r="AB28" i="1"/>
  <c r="AC28" i="1" s="1"/>
  <c r="AA29" i="6"/>
  <c r="AB29" i="6"/>
  <c r="AC29" i="6" s="1"/>
  <c r="P25" i="9"/>
  <c r="M25" i="9"/>
  <c r="L25" i="9"/>
  <c r="Q25" i="9"/>
  <c r="O25" i="9"/>
  <c r="N25" i="9"/>
  <c r="AA32" i="9"/>
  <c r="AB32" i="9"/>
  <c r="O32" i="9"/>
  <c r="N32" i="9"/>
  <c r="L32" i="9"/>
  <c r="Q32" i="9"/>
  <c r="P32" i="9"/>
  <c r="M32" i="9"/>
  <c r="N39" i="6"/>
  <c r="M39" i="6"/>
  <c r="L39" i="6"/>
  <c r="Q39" i="6"/>
  <c r="P39" i="6"/>
  <c r="O39" i="6"/>
  <c r="AE17" i="6" l="1"/>
  <c r="AF17" i="6" s="1"/>
  <c r="AD17" i="6"/>
  <c r="AF27" i="9"/>
  <c r="AE27" i="9"/>
  <c r="AE10" i="6"/>
  <c r="AF10" i="6" s="1"/>
  <c r="AD10" i="6"/>
  <c r="AH27" i="9"/>
  <c r="AG27" i="9"/>
  <c r="AE35" i="1"/>
  <c r="AF35" i="1" s="1"/>
  <c r="AD35" i="1"/>
  <c r="AF29" i="9"/>
  <c r="AE29" i="9"/>
  <c r="AF33" i="9"/>
  <c r="AE33" i="9"/>
  <c r="AF26" i="9"/>
  <c r="AE26" i="9"/>
  <c r="AF8" i="9"/>
  <c r="AE8" i="9"/>
  <c r="AE5" i="6"/>
  <c r="AF5" i="6" s="1"/>
  <c r="AD5" i="6"/>
  <c r="AE29" i="1"/>
  <c r="AF29" i="1" s="1"/>
  <c r="AD29" i="1"/>
  <c r="AD38" i="1"/>
  <c r="AE38" i="1"/>
  <c r="AF38" i="1" s="1"/>
  <c r="AK6" i="9"/>
  <c r="AL6" i="9"/>
  <c r="AM6" i="9" s="1"/>
  <c r="AE27" i="6"/>
  <c r="AF27" i="6" s="1"/>
  <c r="AD27" i="6"/>
  <c r="AH32" i="9"/>
  <c r="AG32" i="9"/>
  <c r="AE30" i="6"/>
  <c r="AF30" i="6" s="1"/>
  <c r="AD30" i="6"/>
  <c r="AD37" i="1"/>
  <c r="AE37" i="1"/>
  <c r="AF37" i="1" s="1"/>
  <c r="AE15" i="1"/>
  <c r="AF15" i="1" s="1"/>
  <c r="AD15" i="1"/>
  <c r="AE12" i="6"/>
  <c r="AF12" i="6" s="1"/>
  <c r="AD12" i="6"/>
  <c r="AG17" i="9"/>
  <c r="AH17" i="9"/>
  <c r="AE20" i="1"/>
  <c r="AF20" i="1" s="1"/>
  <c r="AD20" i="1"/>
  <c r="AH44" i="1"/>
  <c r="AI44" i="1" s="1"/>
  <c r="AG44" i="1"/>
  <c r="AE13" i="6"/>
  <c r="AF13" i="6" s="1"/>
  <c r="AD13" i="6"/>
  <c r="AH31" i="9"/>
  <c r="AG31" i="9"/>
  <c r="AS5" i="9"/>
  <c r="AT5" i="9"/>
  <c r="AU5" i="9" s="1"/>
  <c r="AN5" i="1"/>
  <c r="AO5" i="1" s="1"/>
  <c r="AM5" i="1"/>
  <c r="AT4" i="9"/>
  <c r="AU4" i="9" s="1"/>
  <c r="AS4" i="9"/>
  <c r="AF21" i="9"/>
  <c r="AE21" i="9"/>
  <c r="AD22" i="6"/>
  <c r="AE22" i="6"/>
  <c r="AF22" i="6" s="1"/>
  <c r="AE7" i="6"/>
  <c r="AF7" i="6" s="1"/>
  <c r="AD7" i="6"/>
  <c r="AK12" i="1"/>
  <c r="AL12" i="1" s="1"/>
  <c r="AJ12" i="1"/>
  <c r="AD15" i="6"/>
  <c r="AE15" i="6"/>
  <c r="AF15" i="6" s="1"/>
  <c r="AE16" i="6"/>
  <c r="AF16" i="6" s="1"/>
  <c r="AD16" i="6"/>
  <c r="AD31" i="6"/>
  <c r="AE31" i="6"/>
  <c r="AF31" i="6" s="1"/>
  <c r="AH30" i="1"/>
  <c r="AI30" i="1" s="1"/>
  <c r="AG30" i="1"/>
  <c r="AH10" i="1"/>
  <c r="AI10" i="1" s="1"/>
  <c r="AG10" i="1"/>
  <c r="AE44" i="6"/>
  <c r="AF44" i="6" s="1"/>
  <c r="AD44" i="6"/>
  <c r="AE9" i="6"/>
  <c r="AF9" i="6" s="1"/>
  <c r="AD9" i="6"/>
  <c r="AE32" i="1"/>
  <c r="AF32" i="1" s="1"/>
  <c r="AD32" i="1"/>
  <c r="AE24" i="6"/>
  <c r="AF24" i="6" s="1"/>
  <c r="AD24" i="6"/>
  <c r="AH28" i="9"/>
  <c r="AG28" i="9"/>
  <c r="AE29" i="6"/>
  <c r="AF29" i="6" s="1"/>
  <c r="AD29" i="6"/>
  <c r="AE28" i="9"/>
  <c r="AF28" i="9"/>
  <c r="AF17" i="9"/>
  <c r="AE17" i="9"/>
  <c r="AG26" i="9"/>
  <c r="AH26" i="9"/>
  <c r="AH8" i="9"/>
  <c r="AG8" i="9"/>
  <c r="AE31" i="9"/>
  <c r="AF31" i="9"/>
  <c r="AE7" i="1"/>
  <c r="AF7" i="1" s="1"/>
  <c r="AD7" i="1"/>
  <c r="AH21" i="9"/>
  <c r="AG21" i="9"/>
  <c r="AE18" i="1"/>
  <c r="AF18" i="1" s="1"/>
  <c r="AD18" i="1"/>
  <c r="AE42" i="6"/>
  <c r="AF42" i="6" s="1"/>
  <c r="AD42" i="6"/>
  <c r="AE40" i="1"/>
  <c r="AF40" i="1" s="1"/>
  <c r="AD40" i="1"/>
  <c r="AF14" i="9"/>
  <c r="AE14" i="9"/>
  <c r="AH30" i="9"/>
  <c r="AG30" i="9"/>
  <c r="AE26" i="1"/>
  <c r="AF26" i="1" s="1"/>
  <c r="AD26" i="1"/>
  <c r="AH35" i="9"/>
  <c r="AG35" i="9"/>
  <c r="AE43" i="6"/>
  <c r="AF43" i="6" s="1"/>
  <c r="AD43" i="6"/>
  <c r="AE28" i="1"/>
  <c r="AF28" i="1" s="1"/>
  <c r="AD28" i="1"/>
  <c r="AH11" i="9"/>
  <c r="AG11" i="9"/>
  <c r="AG20" i="9"/>
  <c r="AH20" i="9"/>
  <c r="AG16" i="9"/>
  <c r="AH16" i="9"/>
  <c r="AD36" i="1"/>
  <c r="AE36" i="1"/>
  <c r="AF36" i="1" s="1"/>
  <c r="AE21" i="1"/>
  <c r="AF21" i="1" s="1"/>
  <c r="AD21" i="1"/>
  <c r="AH36" i="9"/>
  <c r="AG36" i="9"/>
  <c r="AE14" i="6"/>
  <c r="AF14" i="6" s="1"/>
  <c r="AD14" i="6"/>
  <c r="AD21" i="6"/>
  <c r="AE21" i="6"/>
  <c r="AF21" i="6" s="1"/>
  <c r="AE6" i="6"/>
  <c r="AF6" i="6" s="1"/>
  <c r="AD6" i="6"/>
  <c r="AE19" i="1"/>
  <c r="AF19" i="1" s="1"/>
  <c r="AD19" i="1"/>
  <c r="AE18" i="9"/>
  <c r="AF18" i="9"/>
  <c r="AE11" i="1"/>
  <c r="AF11" i="1" s="1"/>
  <c r="AD11" i="1"/>
  <c r="AD33" i="1"/>
  <c r="AE33" i="1"/>
  <c r="AF33" i="1" s="1"/>
  <c r="AD41" i="6"/>
  <c r="AE41" i="6"/>
  <c r="AF41" i="6" s="1"/>
  <c r="AD19" i="6"/>
  <c r="AE19" i="6"/>
  <c r="AF19" i="6" s="1"/>
  <c r="AG14" i="9"/>
  <c r="AH14" i="9"/>
  <c r="AE39" i="1"/>
  <c r="AF39" i="1" s="1"/>
  <c r="AD39" i="1"/>
  <c r="AH17" i="1"/>
  <c r="AI17" i="1" s="1"/>
  <c r="AG17" i="1"/>
  <c r="AF32" i="9"/>
  <c r="AE32" i="9"/>
  <c r="AD37" i="6"/>
  <c r="AE37" i="6"/>
  <c r="AF37" i="6" s="1"/>
  <c r="AF11" i="9"/>
  <c r="AE11" i="9"/>
  <c r="AE20" i="9"/>
  <c r="AF20" i="9"/>
  <c r="AE18" i="6"/>
  <c r="AF18" i="6" s="1"/>
  <c r="AD18" i="6"/>
  <c r="AF16" i="9"/>
  <c r="AE16" i="9"/>
  <c r="AF36" i="9"/>
  <c r="AE36" i="9"/>
  <c r="AG18" i="9"/>
  <c r="AH18" i="9"/>
  <c r="AH9" i="9"/>
  <c r="AG9" i="9"/>
  <c r="AD24" i="1"/>
  <c r="AE24" i="1"/>
  <c r="AF24" i="1" s="1"/>
  <c r="AE27" i="1"/>
  <c r="AF27" i="1" s="1"/>
  <c r="AD27" i="1"/>
  <c r="AB46" i="1"/>
  <c r="AC46" i="1" s="1"/>
  <c r="AA46" i="1"/>
  <c r="AE23" i="6"/>
  <c r="AF23" i="6" s="1"/>
  <c r="AD23" i="6"/>
  <c r="AE34" i="9"/>
  <c r="AF34" i="9"/>
  <c r="AH13" i="9"/>
  <c r="AG13" i="9"/>
  <c r="AK22" i="1"/>
  <c r="AL22" i="1" s="1"/>
  <c r="AJ22" i="1"/>
  <c r="AE33" i="6"/>
  <c r="AF33" i="6" s="1"/>
  <c r="AD33" i="6"/>
  <c r="AE26" i="6"/>
  <c r="AF26" i="6" s="1"/>
  <c r="AD26" i="6"/>
  <c r="AH25" i="9"/>
  <c r="AG25" i="9"/>
  <c r="AE40" i="6"/>
  <c r="AF40" i="6" s="1"/>
  <c r="AD40" i="6"/>
  <c r="AE14" i="1"/>
  <c r="AF14" i="1" s="1"/>
  <c r="AD14" i="1"/>
  <c r="AE41" i="1"/>
  <c r="AF41" i="1" s="1"/>
  <c r="AD41" i="1"/>
  <c r="AE34" i="6"/>
  <c r="AF34" i="6" s="1"/>
  <c r="AD34" i="6"/>
  <c r="AE28" i="6"/>
  <c r="AF28" i="6" s="1"/>
  <c r="AD28" i="6"/>
  <c r="AE9" i="9"/>
  <c r="AF9" i="9"/>
  <c r="AE31" i="1"/>
  <c r="AF31" i="1" s="1"/>
  <c r="AD31" i="1"/>
  <c r="AF35" i="9"/>
  <c r="AE35" i="9"/>
  <c r="AE23" i="1"/>
  <c r="AF23" i="1" s="1"/>
  <c r="AD23" i="1"/>
  <c r="AE12" i="9"/>
  <c r="AF12" i="9"/>
  <c r="AK3" i="1"/>
  <c r="AL3" i="1" s="1"/>
  <c r="AJ3" i="1"/>
  <c r="AG34" i="9"/>
  <c r="AH34" i="9"/>
  <c r="AN8" i="6"/>
  <c r="AO8" i="6" s="1"/>
  <c r="AM8" i="6"/>
  <c r="AE8" i="1"/>
  <c r="AF8" i="1" s="1"/>
  <c r="AD8" i="1"/>
  <c r="AD20" i="6"/>
  <c r="AE20" i="6"/>
  <c r="AF20" i="6" s="1"/>
  <c r="AH29" i="9"/>
  <c r="AG29" i="9"/>
  <c r="AF13" i="9"/>
  <c r="AE13" i="9"/>
  <c r="AE38" i="6"/>
  <c r="AF38" i="6" s="1"/>
  <c r="AD38" i="6"/>
  <c r="AE25" i="9"/>
  <c r="AF25" i="9"/>
  <c r="AD34" i="1"/>
  <c r="AE34" i="1"/>
  <c r="AF34" i="1" s="1"/>
  <c r="AH3" i="6"/>
  <c r="AI3" i="6" s="1"/>
  <c r="AG3" i="6"/>
  <c r="AD36" i="6"/>
  <c r="AE36" i="6"/>
  <c r="AF36" i="6" s="1"/>
  <c r="AK6" i="1"/>
  <c r="AL6" i="1" s="1"/>
  <c r="AJ6" i="1"/>
  <c r="AG23" i="9"/>
  <c r="AH23" i="9"/>
  <c r="AF24" i="9"/>
  <c r="AE24" i="9"/>
  <c r="AE16" i="1"/>
  <c r="AF16" i="1" s="1"/>
  <c r="AD16" i="1"/>
  <c r="AH9" i="1"/>
  <c r="AI9" i="1" s="1"/>
  <c r="AG9" i="1"/>
  <c r="AD35" i="6"/>
  <c r="AE35" i="6"/>
  <c r="AF35" i="6" s="1"/>
  <c r="AH33" i="9"/>
  <c r="AG33" i="9"/>
  <c r="AK4" i="1"/>
  <c r="AL4" i="1" s="1"/>
  <c r="AJ4" i="1"/>
  <c r="AB47" i="1"/>
  <c r="AC47" i="1" s="1"/>
  <c r="AA47" i="1"/>
  <c r="AH10" i="9"/>
  <c r="AG10" i="9"/>
  <c r="AH22" i="9"/>
  <c r="AG22" i="9"/>
  <c r="AF19" i="9"/>
  <c r="AE19" i="9"/>
  <c r="AE13" i="1"/>
  <c r="AF13" i="1" s="1"/>
  <c r="AD13" i="1"/>
  <c r="AE11" i="6"/>
  <c r="AF11" i="6" s="1"/>
  <c r="AD11" i="6"/>
  <c r="AE15" i="9"/>
  <c r="AF15" i="9"/>
  <c r="AE25" i="6"/>
  <c r="AF25" i="6" s="1"/>
  <c r="AD25" i="6"/>
  <c r="AF23" i="9"/>
  <c r="AE23" i="9"/>
  <c r="AE32" i="6"/>
  <c r="AF32" i="6" s="1"/>
  <c r="AD32" i="6"/>
  <c r="AH24" i="9"/>
  <c r="AG24" i="9"/>
  <c r="AE39" i="6"/>
  <c r="AF39" i="6" s="1"/>
  <c r="AD39" i="6"/>
  <c r="AB45" i="1"/>
  <c r="AC45" i="1" s="1"/>
  <c r="AA45" i="1"/>
  <c r="AF30" i="9"/>
  <c r="AE30" i="9"/>
  <c r="AE10" i="9"/>
  <c r="AF10" i="9"/>
  <c r="AE22" i="9"/>
  <c r="AF22" i="9"/>
  <c r="AG19" i="9"/>
  <c r="AH19" i="9"/>
  <c r="AH15" i="9"/>
  <c r="AG15" i="9"/>
  <c r="AE25" i="1"/>
  <c r="AF25" i="1" s="1"/>
  <c r="AD25" i="1"/>
  <c r="AH12" i="9"/>
  <c r="AG12" i="9"/>
  <c r="AJ16" i="9" l="1"/>
  <c r="AI16" i="9"/>
  <c r="AH33" i="1"/>
  <c r="AI33" i="1" s="1"/>
  <c r="AG33" i="1"/>
  <c r="AJ35" i="9"/>
  <c r="AI35" i="9"/>
  <c r="AX5" i="9"/>
  <c r="AY5" i="9" s="1"/>
  <c r="AW5" i="9"/>
  <c r="AH37" i="1"/>
  <c r="AI37" i="1" s="1"/>
  <c r="AG37" i="1"/>
  <c r="AG13" i="1"/>
  <c r="AH13" i="1"/>
  <c r="AI13" i="1" s="1"/>
  <c r="AH14" i="1"/>
  <c r="AI14" i="1" s="1"/>
  <c r="AG14" i="1"/>
  <c r="AH18" i="6"/>
  <c r="AI18" i="6" s="1"/>
  <c r="AG18" i="6"/>
  <c r="AG11" i="1"/>
  <c r="AH11" i="1"/>
  <c r="AI11" i="1" s="1"/>
  <c r="AH26" i="1"/>
  <c r="AI26" i="1" s="1"/>
  <c r="AG26" i="1"/>
  <c r="AH42" i="6"/>
  <c r="AI42" i="6" s="1"/>
  <c r="AG42" i="6"/>
  <c r="AK27" i="9"/>
  <c r="AL27" i="9"/>
  <c r="AI24" i="9"/>
  <c r="AJ24" i="9"/>
  <c r="AL23" i="9"/>
  <c r="AK23" i="9"/>
  <c r="AI9" i="9"/>
  <c r="AJ9" i="9"/>
  <c r="AG19" i="6"/>
  <c r="AH19" i="6"/>
  <c r="AI19" i="6" s="1"/>
  <c r="AG31" i="6"/>
  <c r="AH31" i="6"/>
  <c r="AI31" i="6" s="1"/>
  <c r="AG22" i="6"/>
  <c r="AH22" i="6"/>
  <c r="AI22" i="6" s="1"/>
  <c r="AJ31" i="9"/>
  <c r="AI31" i="9"/>
  <c r="AL17" i="9"/>
  <c r="AK17" i="9"/>
  <c r="AO6" i="9"/>
  <c r="AP6" i="9"/>
  <c r="AQ6" i="9" s="1"/>
  <c r="AI27" i="9"/>
  <c r="AJ27" i="9"/>
  <c r="AG25" i="1"/>
  <c r="AH25" i="1"/>
  <c r="AI25" i="1" s="1"/>
  <c r="AK9" i="1"/>
  <c r="AL9" i="1" s="1"/>
  <c r="AJ9" i="1"/>
  <c r="AH7" i="6"/>
  <c r="AI7" i="6" s="1"/>
  <c r="AG7" i="6"/>
  <c r="AK15" i="9"/>
  <c r="AL15" i="9"/>
  <c r="AJ10" i="9"/>
  <c r="AI10" i="9"/>
  <c r="AG34" i="1"/>
  <c r="AH34" i="1"/>
  <c r="AI34" i="1" s="1"/>
  <c r="AL31" i="9"/>
  <c r="AK31" i="9"/>
  <c r="AI17" i="9"/>
  <c r="AJ17" i="9"/>
  <c r="AH30" i="6"/>
  <c r="AI30" i="6" s="1"/>
  <c r="AG30" i="6"/>
  <c r="AK33" i="9"/>
  <c r="AL33" i="9"/>
  <c r="AM6" i="1"/>
  <c r="AN6" i="1"/>
  <c r="AO6" i="1" s="1"/>
  <c r="AQ8" i="6"/>
  <c r="AR8" i="6" s="1"/>
  <c r="AP8" i="6"/>
  <c r="AH23" i="1"/>
  <c r="AI23" i="1" s="1"/>
  <c r="AG23" i="1"/>
  <c r="AH28" i="6"/>
  <c r="AI28" i="6" s="1"/>
  <c r="AG28" i="6"/>
  <c r="AH40" i="6"/>
  <c r="AI40" i="6" s="1"/>
  <c r="AG40" i="6"/>
  <c r="AH33" i="6"/>
  <c r="AI33" i="6" s="1"/>
  <c r="AG33" i="6"/>
  <c r="AJ18" i="9"/>
  <c r="AI18" i="9"/>
  <c r="AK17" i="1"/>
  <c r="AL17" i="1" s="1"/>
  <c r="AJ17" i="1"/>
  <c r="AH6" i="6"/>
  <c r="AI6" i="6" s="1"/>
  <c r="AG6" i="6"/>
  <c r="AG21" i="1"/>
  <c r="AH21" i="1"/>
  <c r="AI21" i="1" s="1"/>
  <c r="AJ20" i="9"/>
  <c r="AI20" i="9"/>
  <c r="AH28" i="1"/>
  <c r="AI28" i="1" s="1"/>
  <c r="AG28" i="1"/>
  <c r="AL30" i="9"/>
  <c r="AK30" i="9"/>
  <c r="AH18" i="1"/>
  <c r="AI18" i="1" s="1"/>
  <c r="AG18" i="1"/>
  <c r="AL8" i="9"/>
  <c r="AK8" i="9"/>
  <c r="AL28" i="9"/>
  <c r="AK28" i="9"/>
  <c r="AH16" i="6"/>
  <c r="AI16" i="6" s="1"/>
  <c r="AG16" i="6"/>
  <c r="AH13" i="6"/>
  <c r="AI13" i="6" s="1"/>
  <c r="AG13" i="6"/>
  <c r="AH12" i="6"/>
  <c r="AI12" i="6" s="1"/>
  <c r="AG12" i="6"/>
  <c r="AL32" i="9"/>
  <c r="AK32" i="9"/>
  <c r="AH35" i="1"/>
  <c r="AI35" i="1" s="1"/>
  <c r="AG35" i="1"/>
  <c r="AH10" i="6"/>
  <c r="AI10" i="6" s="1"/>
  <c r="AG10" i="6"/>
  <c r="AE47" i="1"/>
  <c r="AF47" i="1" s="1"/>
  <c r="AD47" i="1"/>
  <c r="AG25" i="6"/>
  <c r="AH25" i="6"/>
  <c r="AI25" i="6" s="1"/>
  <c r="AG19" i="1"/>
  <c r="AH19" i="1"/>
  <c r="AI19" i="1" s="1"/>
  <c r="AJ13" i="9"/>
  <c r="AI13" i="9"/>
  <c r="AK18" i="9"/>
  <c r="AL18" i="9"/>
  <c r="AL20" i="9"/>
  <c r="AK20" i="9"/>
  <c r="AI30" i="9"/>
  <c r="AJ30" i="9"/>
  <c r="AI8" i="9"/>
  <c r="AJ8" i="9"/>
  <c r="AJ28" i="9"/>
  <c r="AI28" i="9"/>
  <c r="AJ32" i="9"/>
  <c r="AI32" i="9"/>
  <c r="AH38" i="1"/>
  <c r="AI38" i="1" s="1"/>
  <c r="AG38" i="1"/>
  <c r="AD45" i="1"/>
  <c r="AE45" i="1"/>
  <c r="AF45" i="1" s="1"/>
  <c r="AL21" i="9"/>
  <c r="AK21" i="9"/>
  <c r="AL10" i="9"/>
  <c r="AK10" i="9"/>
  <c r="AH16" i="1"/>
  <c r="AI16" i="1" s="1"/>
  <c r="AG16" i="1"/>
  <c r="AL35" i="9"/>
  <c r="AK35" i="9"/>
  <c r="AH7" i="1"/>
  <c r="AI7" i="1" s="1"/>
  <c r="AG7" i="1"/>
  <c r="AH9" i="6"/>
  <c r="AI9" i="6" s="1"/>
  <c r="AG9" i="6"/>
  <c r="AG32" i="6"/>
  <c r="AH32" i="6"/>
  <c r="AI32" i="6" s="1"/>
  <c r="AK22" i="9"/>
  <c r="AL22" i="9"/>
  <c r="AK3" i="6"/>
  <c r="AL3" i="6" s="1"/>
  <c r="AJ3" i="6"/>
  <c r="AG38" i="6"/>
  <c r="AH38" i="6"/>
  <c r="AI38" i="6" s="1"/>
  <c r="AL29" i="9"/>
  <c r="AK29" i="9"/>
  <c r="AJ34" i="9"/>
  <c r="AI34" i="9"/>
  <c r="AK25" i="9"/>
  <c r="AL25" i="9"/>
  <c r="AM22" i="1"/>
  <c r="AN22" i="1"/>
  <c r="AO22" i="1" s="1"/>
  <c r="AL11" i="9"/>
  <c r="AK11" i="9"/>
  <c r="AJ26" i="9"/>
  <c r="AI26" i="9"/>
  <c r="AG24" i="6"/>
  <c r="AH24" i="6"/>
  <c r="AI24" i="6" s="1"/>
  <c r="AG44" i="6"/>
  <c r="AH44" i="6"/>
  <c r="AI44" i="6" s="1"/>
  <c r="AX4" i="9"/>
  <c r="AY4" i="9" s="1"/>
  <c r="AW4" i="9"/>
  <c r="AJ44" i="1"/>
  <c r="AK44" i="1"/>
  <c r="AL44" i="1" s="1"/>
  <c r="AH27" i="6"/>
  <c r="AI27" i="6" s="1"/>
  <c r="AG27" i="6"/>
  <c r="AG29" i="1"/>
  <c r="AH29" i="1"/>
  <c r="AI29" i="1" s="1"/>
  <c r="AH17" i="6"/>
  <c r="AI17" i="6" s="1"/>
  <c r="AG17" i="6"/>
  <c r="AH39" i="6"/>
  <c r="AI39" i="6" s="1"/>
  <c r="AG39" i="6"/>
  <c r="AH26" i="6"/>
  <c r="AI26" i="6" s="1"/>
  <c r="AG26" i="6"/>
  <c r="AH29" i="6"/>
  <c r="AI29" i="6" s="1"/>
  <c r="AG29" i="6"/>
  <c r="AH24" i="1"/>
  <c r="AI24" i="1" s="1"/>
  <c r="AG24" i="1"/>
  <c r="AM4" i="1"/>
  <c r="AN4" i="1"/>
  <c r="AO4" i="1" s="1"/>
  <c r="AK19" i="9"/>
  <c r="AL19" i="9"/>
  <c r="AJ22" i="9"/>
  <c r="AI22" i="9"/>
  <c r="AH36" i="6"/>
  <c r="AI36" i="6" s="1"/>
  <c r="AG36" i="6"/>
  <c r="AJ29" i="9"/>
  <c r="AI29" i="9"/>
  <c r="AL34" i="9"/>
  <c r="AK34" i="9"/>
  <c r="AJ25" i="9"/>
  <c r="AI25" i="9"/>
  <c r="AH21" i="6"/>
  <c r="AI21" i="6" s="1"/>
  <c r="AG21" i="6"/>
  <c r="AH36" i="1"/>
  <c r="AI36" i="1" s="1"/>
  <c r="AG36" i="1"/>
  <c r="AI11" i="9"/>
  <c r="AJ11" i="9"/>
  <c r="AL26" i="9"/>
  <c r="AK26" i="9"/>
  <c r="AH15" i="6"/>
  <c r="AI15" i="6" s="1"/>
  <c r="AG15" i="6"/>
  <c r="AH27" i="1"/>
  <c r="AI27" i="1" s="1"/>
  <c r="AG27" i="1"/>
  <c r="AI14" i="9"/>
  <c r="AJ14" i="9"/>
  <c r="AK36" i="9"/>
  <c r="AL36" i="9"/>
  <c r="AK30" i="1"/>
  <c r="AL30" i="1" s="1"/>
  <c r="AJ30" i="1"/>
  <c r="AH40" i="1"/>
  <c r="AI40" i="1" s="1"/>
  <c r="AG40" i="1"/>
  <c r="AH37" i="6"/>
  <c r="AI37" i="6" s="1"/>
  <c r="AG37" i="6"/>
  <c r="AJ23" i="9"/>
  <c r="AI23" i="9"/>
  <c r="AL9" i="9"/>
  <c r="AK9" i="9"/>
  <c r="AG35" i="6"/>
  <c r="AH35" i="6"/>
  <c r="AI35" i="6" s="1"/>
  <c r="AK12" i="9"/>
  <c r="AL12" i="9"/>
  <c r="AH11" i="6"/>
  <c r="AI11" i="6" s="1"/>
  <c r="AG11" i="6"/>
  <c r="AN3" i="1"/>
  <c r="AO3" i="1" s="1"/>
  <c r="AM3" i="1"/>
  <c r="AH31" i="1"/>
  <c r="AI31" i="1" s="1"/>
  <c r="AG31" i="1"/>
  <c r="AG23" i="6"/>
  <c r="AH23" i="6"/>
  <c r="AI23" i="6" s="1"/>
  <c r="AD46" i="1"/>
  <c r="AE46" i="1"/>
  <c r="AF46" i="1" s="1"/>
  <c r="AH39" i="1"/>
  <c r="AI39" i="1" s="1"/>
  <c r="AG39" i="1"/>
  <c r="AH14" i="6"/>
  <c r="AI14" i="6" s="1"/>
  <c r="AG14" i="6"/>
  <c r="AH43" i="6"/>
  <c r="AI43" i="6" s="1"/>
  <c r="AG43" i="6"/>
  <c r="AH32" i="1"/>
  <c r="AI32" i="1" s="1"/>
  <c r="AG32" i="1"/>
  <c r="AK10" i="1"/>
  <c r="AL10" i="1" s="1"/>
  <c r="AJ10" i="1"/>
  <c r="AM12" i="1"/>
  <c r="AN12" i="1"/>
  <c r="AO12" i="1" s="1"/>
  <c r="AQ5" i="1"/>
  <c r="AR5" i="1" s="1"/>
  <c r="AP5" i="1"/>
  <c r="AH20" i="1"/>
  <c r="AI20" i="1" s="1"/>
  <c r="AG20" i="1"/>
  <c r="AH41" i="1"/>
  <c r="AI41" i="1" s="1"/>
  <c r="AG41" i="1"/>
  <c r="AK13" i="9"/>
  <c r="AL13" i="9"/>
  <c r="AJ15" i="9"/>
  <c r="AI15" i="9"/>
  <c r="AL24" i="9"/>
  <c r="AK24" i="9"/>
  <c r="AI33" i="9"/>
  <c r="AJ33" i="9"/>
  <c r="AJ19" i="9"/>
  <c r="AI19" i="9"/>
  <c r="AJ12" i="9"/>
  <c r="AI12" i="9"/>
  <c r="AH20" i="6"/>
  <c r="AI20" i="6" s="1"/>
  <c r="AG20" i="6"/>
  <c r="AH41" i="6"/>
  <c r="AI41" i="6" s="1"/>
  <c r="AG41" i="6"/>
  <c r="AG15" i="1"/>
  <c r="AH15" i="1"/>
  <c r="AI15" i="1" s="1"/>
  <c r="AH5" i="6"/>
  <c r="AI5" i="6" s="1"/>
  <c r="AG5" i="6"/>
  <c r="AG8" i="1"/>
  <c r="AH8" i="1"/>
  <c r="AI8" i="1" s="1"/>
  <c r="AH34" i="6"/>
  <c r="AI34" i="6" s="1"/>
  <c r="AG34" i="6"/>
  <c r="AL14" i="9"/>
  <c r="AK14" i="9"/>
  <c r="AI36" i="9"/>
  <c r="AJ36" i="9"/>
  <c r="AK16" i="9"/>
  <c r="AL16" i="9"/>
  <c r="AI21" i="9"/>
  <c r="AJ21" i="9"/>
  <c r="AN24" i="9" l="1"/>
  <c r="AM24" i="9"/>
  <c r="AK23" i="6"/>
  <c r="AL23" i="6" s="1"/>
  <c r="AJ23" i="6"/>
  <c r="AQ22" i="1"/>
  <c r="AR22" i="1" s="1"/>
  <c r="AP22" i="1"/>
  <c r="AM10" i="9"/>
  <c r="AN10" i="9"/>
  <c r="AO18" i="9"/>
  <c r="AP18" i="9"/>
  <c r="AJ25" i="6"/>
  <c r="AK25" i="6"/>
  <c r="AL25" i="6" s="1"/>
  <c r="AK11" i="1"/>
  <c r="AL11" i="1" s="1"/>
  <c r="AJ11" i="1"/>
  <c r="AK29" i="6"/>
  <c r="AL29" i="6" s="1"/>
  <c r="AJ29" i="6"/>
  <c r="AO13" i="9"/>
  <c r="AP13" i="9"/>
  <c r="AP36" i="9"/>
  <c r="AO36" i="9"/>
  <c r="AN44" i="1"/>
  <c r="AO44" i="1" s="1"/>
  <c r="AM44" i="1"/>
  <c r="AN11" i="9"/>
  <c r="AM11" i="9"/>
  <c r="AP25" i="9"/>
  <c r="AO25" i="9"/>
  <c r="AN21" i="9"/>
  <c r="AM21" i="9"/>
  <c r="AN28" i="9"/>
  <c r="AM28" i="9"/>
  <c r="AK21" i="1"/>
  <c r="AL21" i="1" s="1"/>
  <c r="AJ21" i="1"/>
  <c r="AQ6" i="1"/>
  <c r="AR6" i="1" s="1"/>
  <c r="AP6" i="1"/>
  <c r="AT6" i="9"/>
  <c r="AU6" i="9" s="1"/>
  <c r="AS6" i="9"/>
  <c r="AO27" i="9"/>
  <c r="AP27" i="9"/>
  <c r="AK20" i="1"/>
  <c r="AL20" i="1" s="1"/>
  <c r="AJ20" i="1"/>
  <c r="AK21" i="6"/>
  <c r="AL21" i="6" s="1"/>
  <c r="AJ21" i="6"/>
  <c r="AN25" i="9"/>
  <c r="AM25" i="9"/>
  <c r="AN27" i="9"/>
  <c r="AM27" i="9"/>
  <c r="AK15" i="1"/>
  <c r="AL15" i="1" s="1"/>
  <c r="AJ15" i="1"/>
  <c r="AM35" i="9"/>
  <c r="AN35" i="9"/>
  <c r="AH45" i="1"/>
  <c r="AI45" i="1" s="1"/>
  <c r="AG45" i="1"/>
  <c r="AM32" i="9"/>
  <c r="AN32" i="9"/>
  <c r="AN8" i="9"/>
  <c r="AM8" i="9"/>
  <c r="AK34" i="1"/>
  <c r="AL34" i="1" s="1"/>
  <c r="AJ34" i="1"/>
  <c r="AN17" i="9"/>
  <c r="AM17" i="9"/>
  <c r="AP10" i="9"/>
  <c r="AO10" i="9"/>
  <c r="AK5" i="6"/>
  <c r="AL5" i="6" s="1"/>
  <c r="AJ5" i="6"/>
  <c r="AK7" i="1"/>
  <c r="AL7" i="1" s="1"/>
  <c r="AJ7" i="1"/>
  <c r="AO21" i="9"/>
  <c r="AP21" i="9"/>
  <c r="AP28" i="9"/>
  <c r="AO28" i="9"/>
  <c r="AJ18" i="6"/>
  <c r="AK18" i="6"/>
  <c r="AL18" i="6" s="1"/>
  <c r="AS5" i="1"/>
  <c r="AT5" i="1"/>
  <c r="AU5" i="1" s="1"/>
  <c r="AK15" i="6"/>
  <c r="AL15" i="6" s="1"/>
  <c r="AJ15" i="6"/>
  <c r="AO12" i="9"/>
  <c r="AP12" i="9"/>
  <c r="AQ4" i="1"/>
  <c r="AR4" i="1" s="1"/>
  <c r="AP4" i="1"/>
  <c r="AK34" i="6"/>
  <c r="AL34" i="6" s="1"/>
  <c r="AJ34" i="6"/>
  <c r="AJ41" i="6"/>
  <c r="AK41" i="6"/>
  <c r="AL41" i="6" s="1"/>
  <c r="AJ39" i="1"/>
  <c r="AK39" i="1"/>
  <c r="AL39" i="1" s="1"/>
  <c r="AQ3" i="1"/>
  <c r="AR3" i="1" s="1"/>
  <c r="AP3" i="1"/>
  <c r="AK40" i="1"/>
  <c r="AL40" i="1" s="1"/>
  <c r="AJ40" i="1"/>
  <c r="AK27" i="1"/>
  <c r="AL27" i="1" s="1"/>
  <c r="AJ27" i="1"/>
  <c r="AJ26" i="6"/>
  <c r="AK26" i="6"/>
  <c r="AL26" i="6" s="1"/>
  <c r="AK17" i="6"/>
  <c r="AL17" i="6" s="1"/>
  <c r="AJ17" i="6"/>
  <c r="AG47" i="1"/>
  <c r="AH47" i="1"/>
  <c r="AI47" i="1" s="1"/>
  <c r="AK12" i="6"/>
  <c r="AL12" i="6" s="1"/>
  <c r="AJ12" i="6"/>
  <c r="AK18" i="1"/>
  <c r="AL18" i="1" s="1"/>
  <c r="AJ18" i="1"/>
  <c r="AJ28" i="6"/>
  <c r="AK28" i="6"/>
  <c r="AL28" i="6" s="1"/>
  <c r="AN33" i="9"/>
  <c r="AM33" i="9"/>
  <c r="AM9" i="1"/>
  <c r="AN9" i="1"/>
  <c r="AO9" i="1" s="1"/>
  <c r="AK26" i="1"/>
  <c r="AL26" i="1" s="1"/>
  <c r="AJ26" i="1"/>
  <c r="AK43" i="6"/>
  <c r="AL43" i="6" s="1"/>
  <c r="AJ43" i="6"/>
  <c r="AK42" i="6"/>
  <c r="AL42" i="6" s="1"/>
  <c r="AJ42" i="6"/>
  <c r="AQ12" i="1"/>
  <c r="AR12" i="1" s="1"/>
  <c r="AP12" i="1"/>
  <c r="AJ35" i="6"/>
  <c r="AK35" i="6"/>
  <c r="AL35" i="6" s="1"/>
  <c r="AK19" i="1"/>
  <c r="AL19" i="1" s="1"/>
  <c r="AJ19" i="1"/>
  <c r="AP33" i="9"/>
  <c r="AO33" i="9"/>
  <c r="AK13" i="1"/>
  <c r="AL13" i="1" s="1"/>
  <c r="AJ13" i="1"/>
  <c r="AK20" i="6"/>
  <c r="AL20" i="6" s="1"/>
  <c r="AJ20" i="6"/>
  <c r="AJ32" i="1"/>
  <c r="AK32" i="1"/>
  <c r="AL32" i="1" s="1"/>
  <c r="AJ36" i="1"/>
  <c r="AK36" i="1"/>
  <c r="AL36" i="1" s="1"/>
  <c r="AN36" i="9"/>
  <c r="AM36" i="9"/>
  <c r="AK36" i="6"/>
  <c r="AL36" i="6" s="1"/>
  <c r="AJ36" i="6"/>
  <c r="AO11" i="9"/>
  <c r="AP11" i="9"/>
  <c r="AO17" i="9"/>
  <c r="AP17" i="9"/>
  <c r="AN14" i="9"/>
  <c r="AM14" i="9"/>
  <c r="AK11" i="6"/>
  <c r="AL11" i="6" s="1"/>
  <c r="AJ11" i="6"/>
  <c r="AP29" i="9"/>
  <c r="AO29" i="9"/>
  <c r="AN22" i="9"/>
  <c r="AM22" i="9"/>
  <c r="AJ38" i="1"/>
  <c r="AK38" i="1"/>
  <c r="AL38" i="1" s="1"/>
  <c r="AP20" i="9"/>
  <c r="AO20" i="9"/>
  <c r="AK13" i="6"/>
  <c r="AL13" i="6" s="1"/>
  <c r="AJ13" i="6"/>
  <c r="AP30" i="9"/>
  <c r="AO30" i="9"/>
  <c r="AK23" i="1"/>
  <c r="AL23" i="1" s="1"/>
  <c r="AJ23" i="1"/>
  <c r="AP31" i="9"/>
  <c r="AO31" i="9"/>
  <c r="AP23" i="9"/>
  <c r="AO23" i="9"/>
  <c r="AK33" i="1"/>
  <c r="AL33" i="1" s="1"/>
  <c r="AJ33" i="1"/>
  <c r="AO24" i="9"/>
  <c r="AP24" i="9"/>
  <c r="AN18" i="9"/>
  <c r="AM18" i="9"/>
  <c r="AK10" i="6"/>
  <c r="AL10" i="6" s="1"/>
  <c r="AJ10" i="6"/>
  <c r="AJ7" i="6"/>
  <c r="AK7" i="6"/>
  <c r="AL7" i="6" s="1"/>
  <c r="AJ33" i="6"/>
  <c r="AK33" i="6"/>
  <c r="AL33" i="6" s="1"/>
  <c r="AP14" i="9"/>
  <c r="AO14" i="9"/>
  <c r="AK14" i="6"/>
  <c r="AL14" i="6" s="1"/>
  <c r="AJ14" i="6"/>
  <c r="AN12" i="9"/>
  <c r="AM12" i="9"/>
  <c r="BA4" i="9"/>
  <c r="BB4" i="9"/>
  <c r="BC4" i="9" s="1"/>
  <c r="AO35" i="9"/>
  <c r="AP35" i="9"/>
  <c r="AP8" i="9"/>
  <c r="AO8" i="9"/>
  <c r="AK14" i="1"/>
  <c r="AL14" i="1" s="1"/>
  <c r="AJ14" i="1"/>
  <c r="AP9" i="9"/>
  <c r="AO9" i="9"/>
  <c r="AP26" i="9"/>
  <c r="AO26" i="9"/>
  <c r="AK8" i="1"/>
  <c r="AL8" i="1" s="1"/>
  <c r="AJ8" i="1"/>
  <c r="AN9" i="9"/>
  <c r="AM9" i="9"/>
  <c r="AM26" i="9"/>
  <c r="AN26" i="9"/>
  <c r="AK29" i="1"/>
  <c r="AL29" i="1" s="1"/>
  <c r="AJ29" i="1"/>
  <c r="AK44" i="6"/>
  <c r="AL44" i="6" s="1"/>
  <c r="AJ44" i="6"/>
  <c r="AM29" i="9"/>
  <c r="AN29" i="9"/>
  <c r="AP22" i="9"/>
  <c r="AO22" i="9"/>
  <c r="AM20" i="9"/>
  <c r="AN20" i="9"/>
  <c r="AN30" i="9"/>
  <c r="AM30" i="9"/>
  <c r="AN31" i="9"/>
  <c r="AM31" i="9"/>
  <c r="AK22" i="6"/>
  <c r="AL22" i="6" s="1"/>
  <c r="AJ22" i="6"/>
  <c r="AK19" i="6"/>
  <c r="AL19" i="6" s="1"/>
  <c r="AJ19" i="6"/>
  <c r="AM23" i="9"/>
  <c r="AN23" i="9"/>
  <c r="AN3" i="6"/>
  <c r="AO3" i="6" s="1"/>
  <c r="AM3" i="6"/>
  <c r="AK35" i="1"/>
  <c r="AL35" i="1" s="1"/>
  <c r="AJ35" i="1"/>
  <c r="AJ41" i="1"/>
  <c r="AK41" i="1"/>
  <c r="AL41" i="1" s="1"/>
  <c r="AK31" i="1"/>
  <c r="AL31" i="1" s="1"/>
  <c r="AJ31" i="1"/>
  <c r="AK37" i="6"/>
  <c r="AL37" i="6" s="1"/>
  <c r="AJ37" i="6"/>
  <c r="AP32" i="9"/>
  <c r="AO32" i="9"/>
  <c r="AK6" i="6"/>
  <c r="AL6" i="6" s="1"/>
  <c r="AJ6" i="6"/>
  <c r="AK40" i="6"/>
  <c r="AL40" i="6" s="1"/>
  <c r="AJ40" i="6"/>
  <c r="AJ30" i="6"/>
  <c r="AK30" i="6"/>
  <c r="AL30" i="6" s="1"/>
  <c r="AM16" i="9"/>
  <c r="AN16" i="9"/>
  <c r="AN10" i="1"/>
  <c r="AO10" i="1" s="1"/>
  <c r="AM10" i="1"/>
  <c r="AN30" i="1"/>
  <c r="AO30" i="1" s="1"/>
  <c r="AM30" i="1"/>
  <c r="AP34" i="9"/>
  <c r="AO34" i="9"/>
  <c r="AN19" i="9"/>
  <c r="AM19" i="9"/>
  <c r="AK24" i="1"/>
  <c r="AL24" i="1" s="1"/>
  <c r="AJ24" i="1"/>
  <c r="AK39" i="6"/>
  <c r="AL39" i="6" s="1"/>
  <c r="AJ39" i="6"/>
  <c r="AJ27" i="6"/>
  <c r="AK27" i="6"/>
  <c r="AL27" i="6" s="1"/>
  <c r="AJ16" i="1"/>
  <c r="AK16" i="1"/>
  <c r="AL16" i="1" s="1"/>
  <c r="AK16" i="6"/>
  <c r="AL16" i="6" s="1"/>
  <c r="AJ16" i="6"/>
  <c r="AK28" i="1"/>
  <c r="AL28" i="1" s="1"/>
  <c r="AJ28" i="1"/>
  <c r="AN17" i="1"/>
  <c r="AO17" i="1" s="1"/>
  <c r="AM17" i="1"/>
  <c r="AT8" i="6"/>
  <c r="AU8" i="6" s="1"/>
  <c r="AS8" i="6"/>
  <c r="AN15" i="9"/>
  <c r="AM15" i="9"/>
  <c r="AJ37" i="1"/>
  <c r="AK37" i="1"/>
  <c r="AL37" i="1" s="1"/>
  <c r="AJ9" i="6"/>
  <c r="AK9" i="6"/>
  <c r="AL9" i="6" s="1"/>
  <c r="BA5" i="9"/>
  <c r="BB5" i="9"/>
  <c r="BC5" i="9" s="1"/>
  <c r="AM13" i="9"/>
  <c r="AN13" i="9"/>
  <c r="AP16" i="9"/>
  <c r="AO16" i="9"/>
  <c r="AH46" i="1"/>
  <c r="AI46" i="1" s="1"/>
  <c r="AG46" i="1"/>
  <c r="AN34" i="9"/>
  <c r="AM34" i="9"/>
  <c r="AO19" i="9"/>
  <c r="AP19" i="9"/>
  <c r="AK24" i="6"/>
  <c r="AL24" i="6" s="1"/>
  <c r="AJ24" i="6"/>
  <c r="AK38" i="6"/>
  <c r="AL38" i="6" s="1"/>
  <c r="AJ38" i="6"/>
  <c r="AK32" i="6"/>
  <c r="AL32" i="6" s="1"/>
  <c r="AJ32" i="6"/>
  <c r="AO15" i="9"/>
  <c r="AP15" i="9"/>
  <c r="AK25" i="1"/>
  <c r="AL25" i="1" s="1"/>
  <c r="AJ25" i="1"/>
  <c r="AK31" i="6"/>
  <c r="AL31" i="6" s="1"/>
  <c r="AJ31" i="6"/>
  <c r="AT33" i="9" l="1"/>
  <c r="AS33" i="9"/>
  <c r="AT24" i="9"/>
  <c r="AS24" i="9"/>
  <c r="AT12" i="9"/>
  <c r="AS12" i="9"/>
  <c r="AT21" i="9"/>
  <c r="AS21" i="9"/>
  <c r="AR36" i="9"/>
  <c r="AQ36" i="9"/>
  <c r="AN13" i="6"/>
  <c r="AO13" i="6" s="1"/>
  <c r="AM13" i="6"/>
  <c r="AT12" i="1"/>
  <c r="AU12" i="1" s="1"/>
  <c r="AS12" i="1"/>
  <c r="AN15" i="1"/>
  <c r="AO15" i="1" s="1"/>
  <c r="AM15" i="1"/>
  <c r="AX6" i="9"/>
  <c r="AY6" i="9" s="1"/>
  <c r="AW6" i="9"/>
  <c r="AT36" i="9"/>
  <c r="AS36" i="9"/>
  <c r="AN9" i="6"/>
  <c r="AO9" i="6" s="1"/>
  <c r="AM9" i="6"/>
  <c r="AR8" i="9"/>
  <c r="AQ8" i="9"/>
  <c r="AR29" i="9"/>
  <c r="AQ29" i="9"/>
  <c r="AN36" i="1"/>
  <c r="AO36" i="1" s="1"/>
  <c r="AM36" i="1"/>
  <c r="AR33" i="9"/>
  <c r="AQ33" i="9"/>
  <c r="AQ19" i="9"/>
  <c r="AR19" i="9"/>
  <c r="AM28" i="1"/>
  <c r="AN28" i="1"/>
  <c r="AO28" i="1" s="1"/>
  <c r="AS34" i="9"/>
  <c r="AT34" i="9"/>
  <c r="AN6" i="6"/>
  <c r="AO6" i="6" s="1"/>
  <c r="AM6" i="6"/>
  <c r="AN29" i="1"/>
  <c r="AO29" i="1" s="1"/>
  <c r="AM29" i="1"/>
  <c r="AT9" i="9"/>
  <c r="AS9" i="9"/>
  <c r="AS14" i="9"/>
  <c r="AT14" i="9"/>
  <c r="AN19" i="1"/>
  <c r="AO19" i="1" s="1"/>
  <c r="AM19" i="1"/>
  <c r="AN42" i="6"/>
  <c r="AO42" i="6" s="1"/>
  <c r="AM42" i="6"/>
  <c r="AM17" i="6"/>
  <c r="AN17" i="6"/>
  <c r="AO17" i="6" s="1"/>
  <c r="AS3" i="1"/>
  <c r="AT3" i="1"/>
  <c r="AU3" i="1" s="1"/>
  <c r="AN34" i="6"/>
  <c r="AO34" i="6" s="1"/>
  <c r="AM34" i="6"/>
  <c r="AN15" i="6"/>
  <c r="AO15" i="6" s="1"/>
  <c r="AM15" i="6"/>
  <c r="AM7" i="1"/>
  <c r="AN7" i="1"/>
  <c r="AO7" i="1" s="1"/>
  <c r="AT6" i="1"/>
  <c r="AU6" i="1" s="1"/>
  <c r="AS6" i="1"/>
  <c r="AS25" i="9"/>
  <c r="AT25" i="9"/>
  <c r="AQ18" i="9"/>
  <c r="AR18" i="9"/>
  <c r="AN23" i="6"/>
  <c r="AO23" i="6" s="1"/>
  <c r="AM23" i="6"/>
  <c r="AS19" i="9"/>
  <c r="AT19" i="9"/>
  <c r="AN37" i="1"/>
  <c r="AO37" i="1" s="1"/>
  <c r="AM37" i="1"/>
  <c r="AN16" i="1"/>
  <c r="AO16" i="1" s="1"/>
  <c r="AM16" i="1"/>
  <c r="AQ34" i="9"/>
  <c r="AR34" i="9"/>
  <c r="AN41" i="1"/>
  <c r="AO41" i="1" s="1"/>
  <c r="AM41" i="1"/>
  <c r="AQ9" i="9"/>
  <c r="AR9" i="9"/>
  <c r="AR14" i="9"/>
  <c r="AQ14" i="9"/>
  <c r="AM32" i="1"/>
  <c r="AN32" i="1"/>
  <c r="AO32" i="1" s="1"/>
  <c r="AN28" i="6"/>
  <c r="AO28" i="6" s="1"/>
  <c r="AM28" i="6"/>
  <c r="AQ25" i="9"/>
  <c r="AR25" i="9"/>
  <c r="AS18" i="9"/>
  <c r="AT18" i="9"/>
  <c r="AN40" i="6"/>
  <c r="AO40" i="6" s="1"/>
  <c r="AM40" i="6"/>
  <c r="AR21" i="9"/>
  <c r="AQ21" i="9"/>
  <c r="AT32" i="9"/>
  <c r="AS32" i="9"/>
  <c r="AM29" i="6"/>
  <c r="AN29" i="6"/>
  <c r="AO29" i="6" s="1"/>
  <c r="AR32" i="9"/>
  <c r="AQ32" i="9"/>
  <c r="AT35" i="9"/>
  <c r="AS35" i="9"/>
  <c r="AN7" i="6"/>
  <c r="AO7" i="6" s="1"/>
  <c r="AM7" i="6"/>
  <c r="AQ31" i="9"/>
  <c r="AR31" i="9"/>
  <c r="AQ20" i="9"/>
  <c r="AR20" i="9"/>
  <c r="AN26" i="6"/>
  <c r="AO26" i="6" s="1"/>
  <c r="AM26" i="6"/>
  <c r="AN39" i="1"/>
  <c r="AO39" i="1" s="1"/>
  <c r="AM39" i="1"/>
  <c r="AW5" i="1"/>
  <c r="AX5" i="1" s="1"/>
  <c r="AV5" i="1"/>
  <c r="AT15" i="9"/>
  <c r="AS15" i="9"/>
  <c r="AQ17" i="1"/>
  <c r="AR17" i="1" s="1"/>
  <c r="AP17" i="1"/>
  <c r="AM31" i="1"/>
  <c r="AN31" i="1"/>
  <c r="AO31" i="1" s="1"/>
  <c r="AN31" i="6"/>
  <c r="AO31" i="6" s="1"/>
  <c r="AM31" i="6"/>
  <c r="AS16" i="9"/>
  <c r="AT16" i="9"/>
  <c r="AQ30" i="1"/>
  <c r="AR30" i="1" s="1"/>
  <c r="AP30" i="1"/>
  <c r="AN35" i="1"/>
  <c r="AO35" i="1" s="1"/>
  <c r="AM35" i="1"/>
  <c r="AT22" i="9"/>
  <c r="AS22" i="9"/>
  <c r="AN10" i="6"/>
  <c r="AO10" i="6" s="1"/>
  <c r="AM10" i="6"/>
  <c r="AN33" i="1"/>
  <c r="AO33" i="1" s="1"/>
  <c r="AM33" i="1"/>
  <c r="AN23" i="1"/>
  <c r="AO23" i="1" s="1"/>
  <c r="AM23" i="1"/>
  <c r="AR11" i="9"/>
  <c r="AQ11" i="9"/>
  <c r="AM26" i="1"/>
  <c r="AN26" i="1"/>
  <c r="AO26" i="1" s="1"/>
  <c r="AM12" i="6"/>
  <c r="AN12" i="6"/>
  <c r="AO12" i="6" s="1"/>
  <c r="AN5" i="6"/>
  <c r="AO5" i="6" s="1"/>
  <c r="AM5" i="6"/>
  <c r="AK45" i="1"/>
  <c r="AL45" i="1" s="1"/>
  <c r="AJ45" i="1"/>
  <c r="AQ44" i="1"/>
  <c r="AR44" i="1" s="1"/>
  <c r="AP44" i="1"/>
  <c r="AQ13" i="9"/>
  <c r="AR13" i="9"/>
  <c r="AT22" i="1"/>
  <c r="AU22" i="1" s="1"/>
  <c r="AS22" i="1"/>
  <c r="AR24" i="9"/>
  <c r="AQ24" i="9"/>
  <c r="AQ12" i="9"/>
  <c r="AR12" i="9"/>
  <c r="AN16" i="6"/>
  <c r="AO16" i="6" s="1"/>
  <c r="AM16" i="6"/>
  <c r="AR35" i="9"/>
  <c r="AQ35" i="9"/>
  <c r="AQ22" i="9"/>
  <c r="AR22" i="9"/>
  <c r="AN38" i="1"/>
  <c r="AO38" i="1" s="1"/>
  <c r="AM38" i="1"/>
  <c r="AT13" i="9"/>
  <c r="AS13" i="9"/>
  <c r="AQ10" i="1"/>
  <c r="AR10" i="1" s="1"/>
  <c r="AP10" i="1"/>
  <c r="AN20" i="6"/>
  <c r="AO20" i="6" s="1"/>
  <c r="AM20" i="6"/>
  <c r="AM18" i="1"/>
  <c r="AN18" i="1"/>
  <c r="AO18" i="1" s="1"/>
  <c r="AN21" i="1"/>
  <c r="AO21" i="1" s="1"/>
  <c r="AM21" i="1"/>
  <c r="AR16" i="9"/>
  <c r="AQ16" i="9"/>
  <c r="AS11" i="9"/>
  <c r="AT11" i="9"/>
  <c r="AN25" i="1"/>
  <c r="AO25" i="1" s="1"/>
  <c r="AM25" i="1"/>
  <c r="AM32" i="6"/>
  <c r="AN32" i="6"/>
  <c r="AO32" i="6" s="1"/>
  <c r="AK46" i="1"/>
  <c r="AL46" i="1" s="1"/>
  <c r="AJ46" i="1"/>
  <c r="AN39" i="6"/>
  <c r="AO39" i="6" s="1"/>
  <c r="AM39" i="6"/>
  <c r="AM19" i="6"/>
  <c r="AN19" i="6"/>
  <c r="AO19" i="6" s="1"/>
  <c r="AN14" i="1"/>
  <c r="AO14" i="1" s="1"/>
  <c r="AM14" i="1"/>
  <c r="AN11" i="6"/>
  <c r="AO11" i="6" s="1"/>
  <c r="AM11" i="6"/>
  <c r="AN36" i="6"/>
  <c r="AO36" i="6" s="1"/>
  <c r="AM36" i="6"/>
  <c r="AN13" i="1"/>
  <c r="AO13" i="1" s="1"/>
  <c r="AM13" i="1"/>
  <c r="AN43" i="6"/>
  <c r="AO43" i="6" s="1"/>
  <c r="AM43" i="6"/>
  <c r="AN27" i="1"/>
  <c r="AO27" i="1" s="1"/>
  <c r="AM27" i="1"/>
  <c r="AS10" i="9"/>
  <c r="AT10" i="9"/>
  <c r="AR27" i="9"/>
  <c r="AQ27" i="9"/>
  <c r="AN24" i="6"/>
  <c r="AO24" i="6" s="1"/>
  <c r="AM24" i="6"/>
  <c r="AM44" i="6"/>
  <c r="AN44" i="6"/>
  <c r="AO44" i="6" s="1"/>
  <c r="AN14" i="6"/>
  <c r="AO14" i="6" s="1"/>
  <c r="AM14" i="6"/>
  <c r="AT29" i="9"/>
  <c r="AS29" i="9"/>
  <c r="AN8" i="1"/>
  <c r="AO8" i="1" s="1"/>
  <c r="AM8" i="1"/>
  <c r="AS20" i="9"/>
  <c r="AT20" i="9"/>
  <c r="AN20" i="1"/>
  <c r="AO20" i="1" s="1"/>
  <c r="AM20" i="1"/>
  <c r="AN11" i="1"/>
  <c r="AO11" i="1" s="1"/>
  <c r="AM11" i="1"/>
  <c r="BF4" i="9"/>
  <c r="BG4" i="9" s="1"/>
  <c r="BE4" i="9"/>
  <c r="AN33" i="6"/>
  <c r="AO33" i="6" s="1"/>
  <c r="AM33" i="6"/>
  <c r="AK47" i="1"/>
  <c r="AL47" i="1" s="1"/>
  <c r="AJ47" i="1"/>
  <c r="AM18" i="6"/>
  <c r="AN18" i="6"/>
  <c r="AO18" i="6" s="1"/>
  <c r="AR10" i="9"/>
  <c r="AQ10" i="9"/>
  <c r="AT27" i="9"/>
  <c r="AS27" i="9"/>
  <c r="AT8" i="9"/>
  <c r="AS8" i="9"/>
  <c r="AN21" i="6"/>
  <c r="AO21" i="6" s="1"/>
  <c r="AM21" i="6"/>
  <c r="AT31" i="9"/>
  <c r="AS31" i="9"/>
  <c r="AN27" i="6"/>
  <c r="AO27" i="6" s="1"/>
  <c r="AM27" i="6"/>
  <c r="AQ15" i="9"/>
  <c r="AR15" i="9"/>
  <c r="AM38" i="6"/>
  <c r="AN38" i="6"/>
  <c r="AO38" i="6" s="1"/>
  <c r="AW8" i="6"/>
  <c r="AX8" i="6" s="1"/>
  <c r="AV8" i="6"/>
  <c r="AN24" i="1"/>
  <c r="AO24" i="1" s="1"/>
  <c r="AM24" i="1"/>
  <c r="AN37" i="6"/>
  <c r="AO37" i="6" s="1"/>
  <c r="AM37" i="6"/>
  <c r="AP3" i="6"/>
  <c r="AQ3" i="6"/>
  <c r="AR3" i="6" s="1"/>
  <c r="AN22" i="6"/>
  <c r="AO22" i="6" s="1"/>
  <c r="AM22" i="6"/>
  <c r="AS26" i="9"/>
  <c r="AT26" i="9"/>
  <c r="AS23" i="9"/>
  <c r="AT23" i="9"/>
  <c r="AT30" i="9"/>
  <c r="AS30" i="9"/>
  <c r="AR17" i="9"/>
  <c r="AQ17" i="9"/>
  <c r="AN40" i="1"/>
  <c r="AO40" i="1" s="1"/>
  <c r="AM40" i="1"/>
  <c r="AT4" i="1"/>
  <c r="AU4" i="1" s="1"/>
  <c r="AS4" i="1"/>
  <c r="AT28" i="9"/>
  <c r="AS28" i="9"/>
  <c r="AM34" i="1"/>
  <c r="AN34" i="1"/>
  <c r="AO34" i="1" s="1"/>
  <c r="BF5" i="9"/>
  <c r="BG5" i="9" s="1"/>
  <c r="BE5" i="9"/>
  <c r="AN30" i="6"/>
  <c r="AO30" i="6" s="1"/>
  <c r="AM30" i="6"/>
  <c r="AR26" i="9"/>
  <c r="AQ26" i="9"/>
  <c r="AR23" i="9"/>
  <c r="AQ23" i="9"/>
  <c r="AR30" i="9"/>
  <c r="AQ30" i="9"/>
  <c r="AS17" i="9"/>
  <c r="AT17" i="9"/>
  <c r="AN35" i="6"/>
  <c r="AO35" i="6" s="1"/>
  <c r="AM35" i="6"/>
  <c r="AQ9" i="1"/>
  <c r="AR9" i="1" s="1"/>
  <c r="AP9" i="1"/>
  <c r="AN41" i="6"/>
  <c r="AO41" i="6" s="1"/>
  <c r="AM41" i="6"/>
  <c r="AQ28" i="9"/>
  <c r="AR28" i="9"/>
  <c r="AN25" i="6"/>
  <c r="AO25" i="6" s="1"/>
  <c r="AM25" i="6"/>
  <c r="AQ39" i="1" l="1"/>
  <c r="AR39" i="1" s="1"/>
  <c r="AP39" i="1"/>
  <c r="AW36" i="9"/>
  <c r="AX36" i="9"/>
  <c r="AQ38" i="6"/>
  <c r="AR38" i="6" s="1"/>
  <c r="AP38" i="6"/>
  <c r="AU27" i="9"/>
  <c r="AV27" i="9"/>
  <c r="AP19" i="6"/>
  <c r="AQ19" i="6"/>
  <c r="AR19" i="6" s="1"/>
  <c r="AQ17" i="6"/>
  <c r="AR17" i="6" s="1"/>
  <c r="AP17" i="6"/>
  <c r="AX14" i="9"/>
  <c r="AW14" i="9"/>
  <c r="AX34" i="9"/>
  <c r="AW34" i="9"/>
  <c r="AU36" i="9"/>
  <c r="AV36" i="9"/>
  <c r="AT9" i="1"/>
  <c r="AU9" i="1" s="1"/>
  <c r="AS9" i="1"/>
  <c r="AQ40" i="1"/>
  <c r="AR40" i="1" s="1"/>
  <c r="AP40" i="1"/>
  <c r="AQ37" i="6"/>
  <c r="AR37" i="6" s="1"/>
  <c r="AP37" i="6"/>
  <c r="AV20" i="9"/>
  <c r="AU20" i="9"/>
  <c r="AQ43" i="6"/>
  <c r="AR43" i="6" s="1"/>
  <c r="AP43" i="6"/>
  <c r="AQ21" i="1"/>
  <c r="AR21" i="1" s="1"/>
  <c r="AP21" i="1"/>
  <c r="AQ38" i="1"/>
  <c r="AR38" i="1" s="1"/>
  <c r="AP38" i="1"/>
  <c r="AQ16" i="6"/>
  <c r="AR16" i="6" s="1"/>
  <c r="AP16" i="6"/>
  <c r="AQ26" i="6"/>
  <c r="AR26" i="6" s="1"/>
  <c r="AP26" i="6"/>
  <c r="AQ40" i="6"/>
  <c r="AR40" i="6" s="1"/>
  <c r="AP40" i="6"/>
  <c r="AP37" i="1"/>
  <c r="AQ37" i="1"/>
  <c r="AR37" i="1" s="1"/>
  <c r="AQ42" i="6"/>
  <c r="AR42" i="6" s="1"/>
  <c r="AP42" i="6"/>
  <c r="BA6" i="9"/>
  <c r="BB6" i="9"/>
  <c r="BC6" i="9" s="1"/>
  <c r="AT3" i="6"/>
  <c r="AU3" i="6" s="1"/>
  <c r="AS3" i="6"/>
  <c r="AQ44" i="6"/>
  <c r="AR44" i="6" s="1"/>
  <c r="AP44" i="6"/>
  <c r="AQ31" i="1"/>
  <c r="AR31" i="1" s="1"/>
  <c r="AP31" i="1"/>
  <c r="AQ28" i="1"/>
  <c r="AR28" i="1" s="1"/>
  <c r="AP28" i="1"/>
  <c r="AP21" i="6"/>
  <c r="AQ21" i="6"/>
  <c r="AR21" i="6" s="1"/>
  <c r="AQ14" i="6"/>
  <c r="AR14" i="6" s="1"/>
  <c r="AP14" i="6"/>
  <c r="AQ11" i="6"/>
  <c r="AR11" i="6" s="1"/>
  <c r="AP11" i="6"/>
  <c r="AQ25" i="1"/>
  <c r="AR25" i="1" s="1"/>
  <c r="AP25" i="1"/>
  <c r="AT44" i="1"/>
  <c r="AU44" i="1" s="1"/>
  <c r="AS44" i="1"/>
  <c r="AT30" i="1"/>
  <c r="AU30" i="1" s="1"/>
  <c r="AS30" i="1"/>
  <c r="AT17" i="1"/>
  <c r="AU17" i="1" s="1"/>
  <c r="AS17" i="1"/>
  <c r="AQ7" i="6"/>
  <c r="AR7" i="6" s="1"/>
  <c r="AP7" i="6"/>
  <c r="AQ19" i="1"/>
  <c r="AR19" i="1" s="1"/>
  <c r="AP19" i="1"/>
  <c r="AW9" i="9"/>
  <c r="AX9" i="9"/>
  <c r="AQ15" i="1"/>
  <c r="AR15" i="1" s="1"/>
  <c r="AP15" i="1"/>
  <c r="AX21" i="9"/>
  <c r="AW21" i="9"/>
  <c r="AV29" i="9"/>
  <c r="AU29" i="9"/>
  <c r="BJ5" i="9"/>
  <c r="BK5" i="9" s="1"/>
  <c r="BI5" i="9"/>
  <c r="AQ35" i="1"/>
  <c r="AR35" i="1" s="1"/>
  <c r="AP35" i="1"/>
  <c r="AX23" i="9"/>
  <c r="AW23" i="9"/>
  <c r="AX31" i="9"/>
  <c r="AW31" i="9"/>
  <c r="AQ18" i="6"/>
  <c r="AR18" i="6" s="1"/>
  <c r="AP18" i="6"/>
  <c r="AQ18" i="1"/>
  <c r="AR18" i="1" s="1"/>
  <c r="AP18" i="1"/>
  <c r="AQ12" i="6"/>
  <c r="AR12" i="6" s="1"/>
  <c r="AP12" i="6"/>
  <c r="AQ32" i="1"/>
  <c r="AR32" i="1" s="1"/>
  <c r="AP32" i="1"/>
  <c r="AQ7" i="1"/>
  <c r="AR7" i="1" s="1"/>
  <c r="AP7" i="1"/>
  <c r="AV9" i="9"/>
  <c r="AU9" i="9"/>
  <c r="AU21" i="9"/>
  <c r="AV21" i="9"/>
  <c r="AP41" i="6"/>
  <c r="AQ41" i="6"/>
  <c r="AR41" i="6" s="1"/>
  <c r="AW27" i="9"/>
  <c r="AX27" i="9"/>
  <c r="AU14" i="9"/>
  <c r="AV14" i="9"/>
  <c r="AX20" i="9"/>
  <c r="AW20" i="9"/>
  <c r="AP32" i="6"/>
  <c r="AQ32" i="6"/>
  <c r="AR32" i="6" s="1"/>
  <c r="AP35" i="6"/>
  <c r="AQ35" i="6"/>
  <c r="AR35" i="6" s="1"/>
  <c r="AV31" i="9"/>
  <c r="AU31" i="9"/>
  <c r="AU17" i="9"/>
  <c r="AV17" i="9"/>
  <c r="AV26" i="9"/>
  <c r="AU26" i="9"/>
  <c r="AP24" i="1"/>
  <c r="AQ24" i="1"/>
  <c r="AR24" i="1" s="1"/>
  <c r="AX8" i="9"/>
  <c r="AW8" i="9"/>
  <c r="AN47" i="1"/>
  <c r="AO47" i="1" s="1"/>
  <c r="AM47" i="1"/>
  <c r="AQ24" i="6"/>
  <c r="AR24" i="6" s="1"/>
  <c r="AP24" i="6"/>
  <c r="AV10" i="9"/>
  <c r="AU10" i="9"/>
  <c r="AQ13" i="1"/>
  <c r="AR13" i="1" s="1"/>
  <c r="AP13" i="1"/>
  <c r="AQ14" i="1"/>
  <c r="AR14" i="1" s="1"/>
  <c r="AP14" i="1"/>
  <c r="AW13" i="9"/>
  <c r="AX13" i="9"/>
  <c r="AW15" i="9"/>
  <c r="AX15" i="9"/>
  <c r="AX35" i="9"/>
  <c r="AW35" i="9"/>
  <c r="AX32" i="9"/>
  <c r="AW32" i="9"/>
  <c r="AU18" i="9"/>
  <c r="AV18" i="9"/>
  <c r="AQ41" i="1"/>
  <c r="AR41" i="1" s="1"/>
  <c r="AP41" i="1"/>
  <c r="AV19" i="9"/>
  <c r="AU19" i="9"/>
  <c r="AP15" i="6"/>
  <c r="AQ15" i="6"/>
  <c r="AR15" i="6" s="1"/>
  <c r="AQ29" i="1"/>
  <c r="AR29" i="1" s="1"/>
  <c r="AP29" i="1"/>
  <c r="AQ9" i="6"/>
  <c r="AR9" i="6" s="1"/>
  <c r="AP9" i="6"/>
  <c r="AW12" i="1"/>
  <c r="AX12" i="1" s="1"/>
  <c r="AV12" i="1"/>
  <c r="AX12" i="9"/>
  <c r="AW12" i="9"/>
  <c r="AN46" i="1"/>
  <c r="AO46" i="1" s="1"/>
  <c r="AM46" i="1"/>
  <c r="AP10" i="6"/>
  <c r="AQ10" i="6"/>
  <c r="AR10" i="6" s="1"/>
  <c r="AV34" i="9"/>
  <c r="AU34" i="9"/>
  <c r="AW10" i="9"/>
  <c r="AX10" i="9"/>
  <c r="AV13" i="9"/>
  <c r="AU13" i="9"/>
  <c r="AV15" i="9"/>
  <c r="AU15" i="9"/>
  <c r="AW19" i="9"/>
  <c r="AX19" i="9"/>
  <c r="AV12" i="9"/>
  <c r="AU12" i="9"/>
  <c r="AV4" i="1"/>
  <c r="AW4" i="1"/>
  <c r="AX4" i="1" s="1"/>
  <c r="AQ20" i="1"/>
  <c r="AR20" i="1" s="1"/>
  <c r="AP20" i="1"/>
  <c r="AQ26" i="1"/>
  <c r="AR26" i="1" s="1"/>
  <c r="AP26" i="1"/>
  <c r="AV35" i="9"/>
  <c r="AU35" i="9"/>
  <c r="AV32" i="9"/>
  <c r="AU32" i="9"/>
  <c r="AW18" i="9"/>
  <c r="AX18" i="9"/>
  <c r="AQ25" i="6"/>
  <c r="AR25" i="6" s="1"/>
  <c r="AP25" i="6"/>
  <c r="AP30" i="6"/>
  <c r="AQ30" i="6"/>
  <c r="AR30" i="6" s="1"/>
  <c r="AQ33" i="6"/>
  <c r="AR33" i="6" s="1"/>
  <c r="AP33" i="6"/>
  <c r="AQ8" i="1"/>
  <c r="AR8" i="1" s="1"/>
  <c r="AP8" i="1"/>
  <c r="AQ36" i="6"/>
  <c r="AR36" i="6" s="1"/>
  <c r="AP36" i="6"/>
  <c r="AU11" i="9"/>
  <c r="AV11" i="9"/>
  <c r="AP20" i="6"/>
  <c r="AQ20" i="6"/>
  <c r="AR20" i="6" s="1"/>
  <c r="AW22" i="1"/>
  <c r="AX22" i="1" s="1"/>
  <c r="AV22" i="1"/>
  <c r="AN45" i="1"/>
  <c r="AO45" i="1" s="1"/>
  <c r="AM45" i="1"/>
  <c r="AQ23" i="1"/>
  <c r="AR23" i="1" s="1"/>
  <c r="AP23" i="1"/>
  <c r="AV16" i="9"/>
  <c r="AU16" i="9"/>
  <c r="AV25" i="9"/>
  <c r="AU25" i="9"/>
  <c r="AQ34" i="6"/>
  <c r="AR34" i="6" s="1"/>
  <c r="AP34" i="6"/>
  <c r="AQ6" i="6"/>
  <c r="AR6" i="6" s="1"/>
  <c r="AP6" i="6"/>
  <c r="AX24" i="9"/>
  <c r="AW24" i="9"/>
  <c r="AV28" i="9"/>
  <c r="AU28" i="9"/>
  <c r="AQ28" i="6"/>
  <c r="AR28" i="6" s="1"/>
  <c r="AP28" i="6"/>
  <c r="AP36" i="1"/>
  <c r="AQ36" i="1"/>
  <c r="AR36" i="1" s="1"/>
  <c r="AW17" i="9"/>
  <c r="AX17" i="9"/>
  <c r="AQ34" i="1"/>
  <c r="AR34" i="1" s="1"/>
  <c r="AP34" i="1"/>
  <c r="AX26" i="9"/>
  <c r="AW26" i="9"/>
  <c r="AU8" i="9"/>
  <c r="AV8" i="9"/>
  <c r="AX11" i="9"/>
  <c r="AW11" i="9"/>
  <c r="AW16" i="9"/>
  <c r="AX16" i="9"/>
  <c r="AW25" i="9"/>
  <c r="AX25" i="9"/>
  <c r="AU24" i="9"/>
  <c r="AV24" i="9"/>
  <c r="AV23" i="9"/>
  <c r="AU23" i="9"/>
  <c r="AQ16" i="1"/>
  <c r="AR16" i="1" s="1"/>
  <c r="AP16" i="1"/>
  <c r="AX28" i="9"/>
  <c r="AW28" i="9"/>
  <c r="AX30" i="9"/>
  <c r="AW30" i="9"/>
  <c r="AP22" i="6"/>
  <c r="AQ22" i="6"/>
  <c r="AR22" i="6" s="1"/>
  <c r="AZ8" i="6"/>
  <c r="BA8" i="6" s="1"/>
  <c r="AY8" i="6"/>
  <c r="AQ27" i="6"/>
  <c r="AR27" i="6" s="1"/>
  <c r="AP27" i="6"/>
  <c r="BJ4" i="9"/>
  <c r="BK4" i="9" s="1"/>
  <c r="BI4" i="9"/>
  <c r="AQ11" i="1"/>
  <c r="AR11" i="1" s="1"/>
  <c r="AP11" i="1"/>
  <c r="AX29" i="9"/>
  <c r="AW29" i="9"/>
  <c r="AQ27" i="1"/>
  <c r="AR27" i="1" s="1"/>
  <c r="AP27" i="1"/>
  <c r="AQ39" i="6"/>
  <c r="AR39" i="6" s="1"/>
  <c r="AP39" i="6"/>
  <c r="AT10" i="1"/>
  <c r="AU10" i="1" s="1"/>
  <c r="AS10" i="1"/>
  <c r="AQ5" i="6"/>
  <c r="AR5" i="6" s="1"/>
  <c r="AP5" i="6"/>
  <c r="AP33" i="1"/>
  <c r="AQ33" i="1"/>
  <c r="AR33" i="1" s="1"/>
  <c r="AW22" i="9"/>
  <c r="AX22" i="9"/>
  <c r="AQ31" i="6"/>
  <c r="AR31" i="6" s="1"/>
  <c r="AP31" i="6"/>
  <c r="AZ5" i="1"/>
  <c r="BA5" i="1" s="1"/>
  <c r="AY5" i="1"/>
  <c r="AQ23" i="6"/>
  <c r="AR23" i="6" s="1"/>
  <c r="AP23" i="6"/>
  <c r="AW6" i="1"/>
  <c r="AX6" i="1" s="1"/>
  <c r="AV6" i="1"/>
  <c r="AQ13" i="6"/>
  <c r="AR13" i="6" s="1"/>
  <c r="AP13" i="6"/>
  <c r="AW33" i="9"/>
  <c r="AX33" i="9"/>
  <c r="AU30" i="9"/>
  <c r="AV30" i="9"/>
  <c r="AV22" i="9"/>
  <c r="AU22" i="9"/>
  <c r="AQ29" i="6"/>
  <c r="AR29" i="6" s="1"/>
  <c r="AP29" i="6"/>
  <c r="AV3" i="1"/>
  <c r="AW3" i="1"/>
  <c r="AX3" i="1" s="1"/>
  <c r="AU33" i="9"/>
  <c r="AV33" i="9"/>
  <c r="AT5" i="6" l="1"/>
  <c r="AU5" i="6" s="1"/>
  <c r="AS5" i="6"/>
  <c r="AY26" i="9"/>
  <c r="AZ26" i="9"/>
  <c r="AT11" i="6"/>
  <c r="AU11" i="6" s="1"/>
  <c r="AS11" i="6"/>
  <c r="AT38" i="1"/>
  <c r="AU38" i="1" s="1"/>
  <c r="AS38" i="1"/>
  <c r="AS22" i="6"/>
  <c r="AT22" i="6"/>
  <c r="AU22" i="6" s="1"/>
  <c r="AT40" i="6"/>
  <c r="AU40" i="6" s="1"/>
  <c r="AS40" i="6"/>
  <c r="BC5" i="1"/>
  <c r="BD5" i="1" s="1"/>
  <c r="BB5" i="1"/>
  <c r="AT27" i="1"/>
  <c r="AU27" i="1" s="1"/>
  <c r="AS27" i="1"/>
  <c r="AS34" i="1"/>
  <c r="AT34" i="1"/>
  <c r="AU34" i="1" s="1"/>
  <c r="AS29" i="1"/>
  <c r="AT29" i="1"/>
  <c r="AU29" i="1" s="1"/>
  <c r="AY6" i="1"/>
  <c r="AZ6" i="1"/>
  <c r="BA6" i="1" s="1"/>
  <c r="AS31" i="6"/>
  <c r="AT31" i="6"/>
  <c r="AU31" i="6" s="1"/>
  <c r="BB29" i="9"/>
  <c r="BA29" i="9"/>
  <c r="BB30" i="9"/>
  <c r="BA30" i="9"/>
  <c r="AY16" i="9"/>
  <c r="AZ16" i="9"/>
  <c r="AZ17" i="9"/>
  <c r="AY17" i="9"/>
  <c r="BA24" i="9"/>
  <c r="BB24" i="9"/>
  <c r="AS8" i="1"/>
  <c r="AT8" i="1"/>
  <c r="AU8" i="1" s="1"/>
  <c r="AS25" i="6"/>
  <c r="AT25" i="6"/>
  <c r="AU25" i="6" s="1"/>
  <c r="AT26" i="1"/>
  <c r="AU26" i="1" s="1"/>
  <c r="AS26" i="1"/>
  <c r="BB32" i="9"/>
  <c r="BA32" i="9"/>
  <c r="AS13" i="1"/>
  <c r="AT13" i="1"/>
  <c r="AU13" i="1" s="1"/>
  <c r="BB8" i="9"/>
  <c r="BA8" i="9"/>
  <c r="AZ27" i="9"/>
  <c r="AY27" i="9"/>
  <c r="AT32" i="1"/>
  <c r="AU32" i="1" s="1"/>
  <c r="AS32" i="1"/>
  <c r="BB23" i="9"/>
  <c r="BA23" i="9"/>
  <c r="BN5" i="9"/>
  <c r="BO5" i="9" s="1"/>
  <c r="BM5" i="9"/>
  <c r="AW30" i="1"/>
  <c r="AX30" i="1" s="1"/>
  <c r="AV30" i="1"/>
  <c r="AT14" i="6"/>
  <c r="AU14" i="6" s="1"/>
  <c r="AS14" i="6"/>
  <c r="AT28" i="1"/>
  <c r="AU28" i="1" s="1"/>
  <c r="AS28" i="1"/>
  <c r="AS44" i="6"/>
  <c r="AT44" i="6"/>
  <c r="AU44" i="6" s="1"/>
  <c r="AT26" i="6"/>
  <c r="AU26" i="6" s="1"/>
  <c r="AS26" i="6"/>
  <c r="AW9" i="1"/>
  <c r="AX9" i="1" s="1"/>
  <c r="AV9" i="1"/>
  <c r="AS38" i="6"/>
  <c r="AT38" i="6"/>
  <c r="AU38" i="6" s="1"/>
  <c r="BA14" i="9"/>
  <c r="BB14" i="9"/>
  <c r="AT10" i="6"/>
  <c r="AU10" i="6" s="1"/>
  <c r="AS10" i="6"/>
  <c r="AZ14" i="9"/>
  <c r="AY14" i="9"/>
  <c r="AT14" i="1"/>
  <c r="AU14" i="1" s="1"/>
  <c r="AS14" i="1"/>
  <c r="AT7" i="1"/>
  <c r="AU7" i="1" s="1"/>
  <c r="AS7" i="1"/>
  <c r="AS15" i="1"/>
  <c r="AT15" i="1"/>
  <c r="AU15" i="1" s="1"/>
  <c r="AY29" i="9"/>
  <c r="AZ29" i="9"/>
  <c r="AZ30" i="9"/>
  <c r="AY30" i="9"/>
  <c r="BB16" i="9"/>
  <c r="BA16" i="9"/>
  <c r="BA17" i="9"/>
  <c r="BB17" i="9"/>
  <c r="AZ24" i="9"/>
  <c r="AY24" i="9"/>
  <c r="AT15" i="6"/>
  <c r="AU15" i="6" s="1"/>
  <c r="AS15" i="6"/>
  <c r="AY32" i="9"/>
  <c r="AZ32" i="9"/>
  <c r="AZ8" i="9"/>
  <c r="AY8" i="9"/>
  <c r="AT35" i="6"/>
  <c r="AU35" i="6" s="1"/>
  <c r="AS35" i="6"/>
  <c r="BA27" i="9"/>
  <c r="BB27" i="9"/>
  <c r="AY23" i="9"/>
  <c r="AZ23" i="9"/>
  <c r="AT6" i="6"/>
  <c r="AU6" i="6" s="1"/>
  <c r="AS6" i="6"/>
  <c r="AY22" i="1"/>
  <c r="AZ22" i="1"/>
  <c r="BA22" i="1" s="1"/>
  <c r="AP46" i="1"/>
  <c r="AQ46" i="1"/>
  <c r="AR46" i="1" s="1"/>
  <c r="AQ47" i="1"/>
  <c r="AR47" i="1" s="1"/>
  <c r="AP47" i="1"/>
  <c r="AW17" i="1"/>
  <c r="AX17" i="1" s="1"/>
  <c r="AV17" i="1"/>
  <c r="AT42" i="6"/>
  <c r="AU42" i="6" s="1"/>
  <c r="AS42" i="6"/>
  <c r="AT17" i="6"/>
  <c r="AU17" i="6" s="1"/>
  <c r="AS17" i="6"/>
  <c r="AS23" i="6"/>
  <c r="AT23" i="6"/>
  <c r="AU23" i="6" s="1"/>
  <c r="AZ22" i="9"/>
  <c r="AY22" i="9"/>
  <c r="AW10" i="1"/>
  <c r="AX10" i="1" s="1"/>
  <c r="AV10" i="1"/>
  <c r="AS11" i="1"/>
  <c r="AT11" i="1"/>
  <c r="AU11" i="1" s="1"/>
  <c r="BB28" i="9"/>
  <c r="BA28" i="9"/>
  <c r="BB11" i="9"/>
  <c r="BA11" i="9"/>
  <c r="AT34" i="6"/>
  <c r="AU34" i="6" s="1"/>
  <c r="AS34" i="6"/>
  <c r="AT33" i="6"/>
  <c r="AU33" i="6" s="1"/>
  <c r="AS33" i="6"/>
  <c r="AZ18" i="9"/>
  <c r="AY18" i="9"/>
  <c r="AT20" i="1"/>
  <c r="AU20" i="1" s="1"/>
  <c r="AS20" i="1"/>
  <c r="AZ19" i="9"/>
  <c r="AY19" i="9"/>
  <c r="AY10" i="9"/>
  <c r="AZ10" i="9"/>
  <c r="BA12" i="9"/>
  <c r="BB12" i="9"/>
  <c r="BA35" i="9"/>
  <c r="BB35" i="9"/>
  <c r="AT12" i="6"/>
  <c r="AU12" i="6" s="1"/>
  <c r="AS12" i="6"/>
  <c r="AT18" i="6"/>
  <c r="AU18" i="6" s="1"/>
  <c r="AS18" i="6"/>
  <c r="AZ9" i="9"/>
  <c r="AY9" i="9"/>
  <c r="AW3" i="6"/>
  <c r="AX3" i="6" s="1"/>
  <c r="AV3" i="6"/>
  <c r="AS21" i="1"/>
  <c r="AT21" i="1"/>
  <c r="AU21" i="1" s="1"/>
  <c r="AZ36" i="9"/>
  <c r="AY36" i="9"/>
  <c r="AT13" i="6"/>
  <c r="AU13" i="6" s="1"/>
  <c r="AS13" i="6"/>
  <c r="AT36" i="6"/>
  <c r="AU36" i="6" s="1"/>
  <c r="AS36" i="6"/>
  <c r="AS25" i="1"/>
  <c r="AT25" i="1"/>
  <c r="AU25" i="1" s="1"/>
  <c r="AZ11" i="9"/>
  <c r="AY11" i="9"/>
  <c r="AT36" i="1"/>
  <c r="AU36" i="1" s="1"/>
  <c r="AS36" i="1"/>
  <c r="AT20" i="6"/>
  <c r="AU20" i="6" s="1"/>
  <c r="AS20" i="6"/>
  <c r="BA18" i="9"/>
  <c r="BB18" i="9"/>
  <c r="BA19" i="9"/>
  <c r="BB19" i="9"/>
  <c r="BB10" i="9"/>
  <c r="BA10" i="9"/>
  <c r="AZ12" i="9"/>
  <c r="AY12" i="9"/>
  <c r="AY35" i="9"/>
  <c r="AZ35" i="9"/>
  <c r="AT41" i="6"/>
  <c r="AU41" i="6" s="1"/>
  <c r="AS41" i="6"/>
  <c r="BA9" i="9"/>
  <c r="BB9" i="9"/>
  <c r="AT21" i="6"/>
  <c r="AU21" i="6" s="1"/>
  <c r="AS21" i="6"/>
  <c r="BB36" i="9"/>
  <c r="BA36" i="9"/>
  <c r="BB26" i="9"/>
  <c r="BA26" i="9"/>
  <c r="BA21" i="9"/>
  <c r="BB21" i="9"/>
  <c r="BB22" i="9"/>
  <c r="BA22" i="9"/>
  <c r="BN4" i="9"/>
  <c r="BO4" i="9" s="1"/>
  <c r="BM4" i="9"/>
  <c r="AZ25" i="9"/>
  <c r="AY25" i="9"/>
  <c r="AT28" i="6"/>
  <c r="AU28" i="6" s="1"/>
  <c r="AS28" i="6"/>
  <c r="AY13" i="9"/>
  <c r="AZ13" i="9"/>
  <c r="AS24" i="6"/>
  <c r="AT24" i="6"/>
  <c r="AU24" i="6" s="1"/>
  <c r="AS19" i="1"/>
  <c r="AT19" i="1"/>
  <c r="AU19" i="1" s="1"/>
  <c r="AV44" i="1"/>
  <c r="AW44" i="1"/>
  <c r="AX44" i="1" s="1"/>
  <c r="AT37" i="6"/>
  <c r="AU37" i="6" s="1"/>
  <c r="AS37" i="6"/>
  <c r="AT16" i="1"/>
  <c r="AU16" i="1" s="1"/>
  <c r="AS16" i="1"/>
  <c r="AQ45" i="1"/>
  <c r="AR45" i="1" s="1"/>
  <c r="AP45" i="1"/>
  <c r="AT9" i="6"/>
  <c r="AU9" i="6" s="1"/>
  <c r="AS9" i="6"/>
  <c r="AT7" i="6"/>
  <c r="AU7" i="6" s="1"/>
  <c r="AS7" i="6"/>
  <c r="AT16" i="6"/>
  <c r="AU16" i="6" s="1"/>
  <c r="AS16" i="6"/>
  <c r="AZ28" i="9"/>
  <c r="AY28" i="9"/>
  <c r="AZ33" i="9"/>
  <c r="AY33" i="9"/>
  <c r="AZ3" i="1"/>
  <c r="BA3" i="1" s="1"/>
  <c r="AY3" i="1"/>
  <c r="BB33" i="9"/>
  <c r="BA33" i="9"/>
  <c r="AT33" i="1"/>
  <c r="AU33" i="1" s="1"/>
  <c r="AS33" i="1"/>
  <c r="BB25" i="9"/>
  <c r="BA25" i="9"/>
  <c r="AY4" i="1"/>
  <c r="AZ4" i="1"/>
  <c r="BA4" i="1" s="1"/>
  <c r="BA13" i="9"/>
  <c r="BB13" i="9"/>
  <c r="AS32" i="6"/>
  <c r="AT32" i="6"/>
  <c r="AU32" i="6" s="1"/>
  <c r="AS37" i="1"/>
  <c r="AT37" i="1"/>
  <c r="AU37" i="1" s="1"/>
  <c r="AT19" i="6"/>
  <c r="AU19" i="6" s="1"/>
  <c r="AS19" i="6"/>
  <c r="BC8" i="6"/>
  <c r="BD8" i="6" s="1"/>
  <c r="BB8" i="6"/>
  <c r="AT35" i="1"/>
  <c r="AU35" i="1" s="1"/>
  <c r="AS35" i="1"/>
  <c r="AT40" i="1"/>
  <c r="AU40" i="1" s="1"/>
  <c r="AS40" i="1"/>
  <c r="AT30" i="6"/>
  <c r="AU30" i="6" s="1"/>
  <c r="AS30" i="6"/>
  <c r="AZ21" i="9"/>
  <c r="AY21" i="9"/>
  <c r="AT29" i="6"/>
  <c r="AU29" i="6" s="1"/>
  <c r="AS29" i="6"/>
  <c r="AS39" i="6"/>
  <c r="AT39" i="6"/>
  <c r="AU39" i="6" s="1"/>
  <c r="AT27" i="6"/>
  <c r="AU27" i="6" s="1"/>
  <c r="AS27" i="6"/>
  <c r="AT23" i="1"/>
  <c r="AU23" i="1" s="1"/>
  <c r="AS23" i="1"/>
  <c r="AY12" i="1"/>
  <c r="AZ12" i="1"/>
  <c r="BA12" i="1" s="1"/>
  <c r="AT41" i="1"/>
  <c r="AU41" i="1" s="1"/>
  <c r="AS41" i="1"/>
  <c r="AZ15" i="9"/>
  <c r="AY15" i="9"/>
  <c r="BB20" i="9"/>
  <c r="BA20" i="9"/>
  <c r="AT18" i="1"/>
  <c r="AU18" i="1" s="1"/>
  <c r="AS18" i="1"/>
  <c r="BB31" i="9"/>
  <c r="BA31" i="9"/>
  <c r="AT31" i="1"/>
  <c r="AU31" i="1" s="1"/>
  <c r="AS31" i="1"/>
  <c r="AT43" i="6"/>
  <c r="AU43" i="6" s="1"/>
  <c r="AS43" i="6"/>
  <c r="BB34" i="9"/>
  <c r="BA34" i="9"/>
  <c r="AT39" i="1"/>
  <c r="AU39" i="1" s="1"/>
  <c r="AS39" i="1"/>
  <c r="BA15" i="9"/>
  <c r="BB15" i="9"/>
  <c r="AT24" i="1"/>
  <c r="AU24" i="1" s="1"/>
  <c r="AS24" i="1"/>
  <c r="AY20" i="9"/>
  <c r="AZ20" i="9"/>
  <c r="AZ31" i="9"/>
  <c r="AY31" i="9"/>
  <c r="BE6" i="9"/>
  <c r="BF6" i="9"/>
  <c r="BG6" i="9" s="1"/>
  <c r="AZ34" i="9"/>
  <c r="AY34" i="9"/>
  <c r="AV41" i="6" l="1"/>
  <c r="AW41" i="6"/>
  <c r="AX41" i="6" s="1"/>
  <c r="AW10" i="6"/>
  <c r="AX10" i="6" s="1"/>
  <c r="AV10" i="6"/>
  <c r="BC34" i="9"/>
  <c r="BD34" i="9"/>
  <c r="BC20" i="9"/>
  <c r="BD20" i="9"/>
  <c r="BF21" i="9"/>
  <c r="BE21" i="9"/>
  <c r="BD36" i="9"/>
  <c r="BC36" i="9"/>
  <c r="BE18" i="9"/>
  <c r="BF18" i="9"/>
  <c r="BD11" i="9"/>
  <c r="BC11" i="9"/>
  <c r="AW23" i="6"/>
  <c r="AX23" i="6" s="1"/>
  <c r="AV23" i="6"/>
  <c r="AT46" i="1"/>
  <c r="AU46" i="1" s="1"/>
  <c r="AS46" i="1"/>
  <c r="BD16" i="9"/>
  <c r="BC16" i="9"/>
  <c r="BD32" i="9"/>
  <c r="BC32" i="9"/>
  <c r="AW31" i="6"/>
  <c r="AX31" i="6" s="1"/>
  <c r="AV31" i="6"/>
  <c r="AT45" i="1"/>
  <c r="AU45" i="1" s="1"/>
  <c r="AS45" i="1"/>
  <c r="AW12" i="6"/>
  <c r="AX12" i="6" s="1"/>
  <c r="AV12" i="6"/>
  <c r="BC4" i="1"/>
  <c r="BD4" i="1" s="1"/>
  <c r="BB4" i="1"/>
  <c r="BC22" i="1"/>
  <c r="BD22" i="1" s="1"/>
  <c r="BB22" i="1"/>
  <c r="AW15" i="1"/>
  <c r="AX15" i="1" s="1"/>
  <c r="AV15" i="1"/>
  <c r="BF24" i="9"/>
  <c r="BE24" i="9"/>
  <c r="BC6" i="1"/>
  <c r="BD6" i="1" s="1"/>
  <c r="BB6" i="1"/>
  <c r="BF32" i="9"/>
  <c r="BE32" i="9"/>
  <c r="BC15" i="9"/>
  <c r="BD15" i="9"/>
  <c r="AW30" i="6"/>
  <c r="AX30" i="6" s="1"/>
  <c r="AV30" i="6"/>
  <c r="AW19" i="6"/>
  <c r="AX19" i="6" s="1"/>
  <c r="AV19" i="6"/>
  <c r="AV28" i="6"/>
  <c r="AW28" i="6"/>
  <c r="AX28" i="6" s="1"/>
  <c r="BD35" i="9"/>
  <c r="BC35" i="9"/>
  <c r="BF28" i="9"/>
  <c r="BE28" i="9"/>
  <c r="AW17" i="6"/>
  <c r="AX17" i="6" s="1"/>
  <c r="AV17" i="6"/>
  <c r="AW6" i="6"/>
  <c r="AX6" i="6" s="1"/>
  <c r="AV6" i="6"/>
  <c r="AW15" i="6"/>
  <c r="AX15" i="6" s="1"/>
  <c r="AV15" i="6"/>
  <c r="AZ30" i="1"/>
  <c r="BA30" i="1" s="1"/>
  <c r="AY30" i="1"/>
  <c r="AW26" i="1"/>
  <c r="AX26" i="1" s="1"/>
  <c r="AV26" i="1"/>
  <c r="BE5" i="1"/>
  <c r="BF5" i="1"/>
  <c r="BG5" i="1" s="1"/>
  <c r="BE34" i="9"/>
  <c r="BF34" i="9"/>
  <c r="BF35" i="9"/>
  <c r="BE35" i="9"/>
  <c r="BC28" i="9"/>
  <c r="BD28" i="9"/>
  <c r="AW22" i="6"/>
  <c r="AX22" i="6" s="1"/>
  <c r="AV22" i="6"/>
  <c r="AW43" i="6"/>
  <c r="AX43" i="6" s="1"/>
  <c r="AV43" i="6"/>
  <c r="AW23" i="1"/>
  <c r="AX23" i="1" s="1"/>
  <c r="AV23" i="1"/>
  <c r="AW33" i="1"/>
  <c r="AX33" i="1" s="1"/>
  <c r="AV33" i="1"/>
  <c r="AZ3" i="6"/>
  <c r="BA3" i="6" s="1"/>
  <c r="AY3" i="6"/>
  <c r="AW27" i="1"/>
  <c r="AX27" i="1" s="1"/>
  <c r="AV27" i="1"/>
  <c r="AW16" i="6"/>
  <c r="AX16" i="6" s="1"/>
  <c r="AV16" i="6"/>
  <c r="AV16" i="1"/>
  <c r="AW16" i="1"/>
  <c r="AX16" i="1" s="1"/>
  <c r="AW21" i="6"/>
  <c r="AX21" i="6" s="1"/>
  <c r="AV21" i="6"/>
  <c r="AW36" i="1"/>
  <c r="AX36" i="1" s="1"/>
  <c r="AV36" i="1"/>
  <c r="AW33" i="6"/>
  <c r="AX33" i="6" s="1"/>
  <c r="AV33" i="6"/>
  <c r="AW42" i="6"/>
  <c r="AX42" i="6" s="1"/>
  <c r="AV42" i="6"/>
  <c r="AW7" i="1"/>
  <c r="AX7" i="1" s="1"/>
  <c r="AV7" i="1"/>
  <c r="BD14" i="9"/>
  <c r="BC14" i="9"/>
  <c r="AV26" i="6"/>
  <c r="AW26" i="6"/>
  <c r="AX26" i="6" s="1"/>
  <c r="BF8" i="9"/>
  <c r="BE8" i="9"/>
  <c r="AW40" i="6"/>
  <c r="AX40" i="6" s="1"/>
  <c r="AV40" i="6"/>
  <c r="BF36" i="9"/>
  <c r="BE36" i="9"/>
  <c r="AW36" i="6"/>
  <c r="AX36" i="6" s="1"/>
  <c r="AV36" i="6"/>
  <c r="BF11" i="9"/>
  <c r="BE11" i="9"/>
  <c r="AW14" i="6"/>
  <c r="AX14" i="6" s="1"/>
  <c r="AV14" i="6"/>
  <c r="AW13" i="6"/>
  <c r="AX13" i="6" s="1"/>
  <c r="AV13" i="6"/>
  <c r="AW32" i="1"/>
  <c r="AX32" i="1" s="1"/>
  <c r="AV32" i="1"/>
  <c r="AW32" i="6"/>
  <c r="AX32" i="6" s="1"/>
  <c r="AV32" i="6"/>
  <c r="AW29" i="6"/>
  <c r="AX29" i="6" s="1"/>
  <c r="AV29" i="6"/>
  <c r="BF33" i="9"/>
  <c r="BE33" i="9"/>
  <c r="BF22" i="9"/>
  <c r="BE22" i="9"/>
  <c r="AW24" i="6"/>
  <c r="AX24" i="6" s="1"/>
  <c r="AV24" i="6"/>
  <c r="BC22" i="9"/>
  <c r="BD22" i="9"/>
  <c r="AW11" i="1"/>
  <c r="AX11" i="1" s="1"/>
  <c r="AV11" i="1"/>
  <c r="BE14" i="9"/>
  <c r="BF14" i="9"/>
  <c r="BD8" i="9"/>
  <c r="BC8" i="9"/>
  <c r="AV25" i="6"/>
  <c r="AW25" i="6"/>
  <c r="AX25" i="6" s="1"/>
  <c r="AW29" i="1"/>
  <c r="AX29" i="1" s="1"/>
  <c r="AV29" i="1"/>
  <c r="AW35" i="1"/>
  <c r="AX35" i="1" s="1"/>
  <c r="AV35" i="1"/>
  <c r="BC18" i="9"/>
  <c r="BD18" i="9"/>
  <c r="AW18" i="6"/>
  <c r="AX18" i="6" s="1"/>
  <c r="AV18" i="6"/>
  <c r="AY9" i="1"/>
  <c r="AZ9" i="1"/>
  <c r="BA9" i="1" s="1"/>
  <c r="AW20" i="1"/>
  <c r="AX20" i="1" s="1"/>
  <c r="AV20" i="1"/>
  <c r="BD33" i="9"/>
  <c r="BC33" i="9"/>
  <c r="AV39" i="1"/>
  <c r="AW39" i="1"/>
  <c r="AX39" i="1" s="1"/>
  <c r="AW31" i="1"/>
  <c r="AX31" i="1" s="1"/>
  <c r="AV31" i="1"/>
  <c r="BF31" i="9"/>
  <c r="BE31" i="9"/>
  <c r="AV41" i="1"/>
  <c r="AW41" i="1"/>
  <c r="AX41" i="1" s="1"/>
  <c r="AV27" i="6"/>
  <c r="AW27" i="6"/>
  <c r="AX27" i="6" s="1"/>
  <c r="BD13" i="9"/>
  <c r="BC13" i="9"/>
  <c r="BF25" i="9"/>
  <c r="BE25" i="9"/>
  <c r="BC3" i="1"/>
  <c r="BD3" i="1" s="1"/>
  <c r="BB3" i="1"/>
  <c r="AV7" i="6"/>
  <c r="AW7" i="6"/>
  <c r="AX7" i="6" s="1"/>
  <c r="AV37" i="6"/>
  <c r="AW37" i="6"/>
  <c r="AX37" i="6" s="1"/>
  <c r="BC9" i="9"/>
  <c r="BD9" i="9"/>
  <c r="BF10" i="9"/>
  <c r="BE10" i="9"/>
  <c r="BC12" i="9"/>
  <c r="BD12" i="9"/>
  <c r="AW34" i="6"/>
  <c r="AX34" i="6" s="1"/>
  <c r="AV34" i="6"/>
  <c r="AZ10" i="1"/>
  <c r="BA10" i="1" s="1"/>
  <c r="AY10" i="1"/>
  <c r="AZ17" i="1"/>
  <c r="BA17" i="1" s="1"/>
  <c r="AY17" i="1"/>
  <c r="BD27" i="9"/>
  <c r="BC27" i="9"/>
  <c r="AW14" i="1"/>
  <c r="AX14" i="1" s="1"/>
  <c r="AV14" i="1"/>
  <c r="BR5" i="9"/>
  <c r="BS5" i="9" s="1"/>
  <c r="BQ5" i="9"/>
  <c r="BF30" i="9"/>
  <c r="BE30" i="9"/>
  <c r="AV38" i="1"/>
  <c r="AW38" i="1"/>
  <c r="AX38" i="1" s="1"/>
  <c r="BD21" i="9"/>
  <c r="BC21" i="9"/>
  <c r="BF8" i="6"/>
  <c r="BG8" i="6" s="1"/>
  <c r="BE8" i="6"/>
  <c r="BD24" i="9"/>
  <c r="BC24" i="9"/>
  <c r="BF15" i="9"/>
  <c r="BE15" i="9"/>
  <c r="BC31" i="9"/>
  <c r="BD31" i="9"/>
  <c r="BF13" i="9"/>
  <c r="BE13" i="9"/>
  <c r="BC25" i="9"/>
  <c r="BD25" i="9"/>
  <c r="AZ44" i="1"/>
  <c r="BA44" i="1" s="1"/>
  <c r="AY44" i="1"/>
  <c r="BF9" i="9"/>
  <c r="BE9" i="9"/>
  <c r="BD10" i="9"/>
  <c r="BC10" i="9"/>
  <c r="AW21" i="1"/>
  <c r="AX21" i="1" s="1"/>
  <c r="AV21" i="1"/>
  <c r="BF12" i="9"/>
  <c r="BE12" i="9"/>
  <c r="BF27" i="9"/>
  <c r="BE27" i="9"/>
  <c r="AW38" i="6"/>
  <c r="AX38" i="6" s="1"/>
  <c r="AV38" i="6"/>
  <c r="AW44" i="6"/>
  <c r="AX44" i="6" s="1"/>
  <c r="AV44" i="6"/>
  <c r="AW13" i="1"/>
  <c r="AX13" i="1" s="1"/>
  <c r="AV13" i="1"/>
  <c r="AW8" i="1"/>
  <c r="AX8" i="1" s="1"/>
  <c r="AV8" i="1"/>
  <c r="BD30" i="9"/>
  <c r="BC30" i="9"/>
  <c r="AV9" i="6"/>
  <c r="AW9" i="6"/>
  <c r="AX9" i="6" s="1"/>
  <c r="BE16" i="9"/>
  <c r="BF16" i="9"/>
  <c r="AW20" i="6"/>
  <c r="AX20" i="6" s="1"/>
  <c r="AV20" i="6"/>
  <c r="AW24" i="1"/>
  <c r="AX24" i="1" s="1"/>
  <c r="AV24" i="1"/>
  <c r="AW18" i="1"/>
  <c r="AX18" i="1" s="1"/>
  <c r="AV18" i="1"/>
  <c r="AW40" i="1"/>
  <c r="AX40" i="1" s="1"/>
  <c r="AV40" i="1"/>
  <c r="BE26" i="9"/>
  <c r="BF26" i="9"/>
  <c r="BD19" i="9"/>
  <c r="BC19" i="9"/>
  <c r="AS47" i="1"/>
  <c r="AT47" i="1"/>
  <c r="AU47" i="1" s="1"/>
  <c r="AV35" i="6"/>
  <c r="AW35" i="6"/>
  <c r="AX35" i="6" s="1"/>
  <c r="BD17" i="9"/>
  <c r="BC17" i="9"/>
  <c r="AW28" i="1"/>
  <c r="AX28" i="1" s="1"/>
  <c r="AV28" i="1"/>
  <c r="BE23" i="9"/>
  <c r="BF23" i="9"/>
  <c r="BF29" i="9"/>
  <c r="BE29" i="9"/>
  <c r="AW11" i="6"/>
  <c r="AX11" i="6" s="1"/>
  <c r="AV11" i="6"/>
  <c r="AW5" i="6"/>
  <c r="AX5" i="6" s="1"/>
  <c r="AV5" i="6"/>
  <c r="BE20" i="9"/>
  <c r="BF20" i="9"/>
  <c r="BJ6" i="9"/>
  <c r="BK6" i="9" s="1"/>
  <c r="BI6" i="9"/>
  <c r="BC12" i="1"/>
  <c r="BD12" i="1" s="1"/>
  <c r="BB12" i="1"/>
  <c r="AW39" i="6"/>
  <c r="AX39" i="6" s="1"/>
  <c r="AV39" i="6"/>
  <c r="AV37" i="1"/>
  <c r="AW37" i="1"/>
  <c r="AX37" i="1" s="1"/>
  <c r="AW19" i="1"/>
  <c r="AX19" i="1" s="1"/>
  <c r="AV19" i="1"/>
  <c r="BD26" i="9"/>
  <c r="BC26" i="9"/>
  <c r="BE19" i="9"/>
  <c r="BF19" i="9"/>
  <c r="AW25" i="1"/>
  <c r="AX25" i="1" s="1"/>
  <c r="AV25" i="1"/>
  <c r="BE17" i="9"/>
  <c r="BF17" i="9"/>
  <c r="BD23" i="9"/>
  <c r="BC23" i="9"/>
  <c r="BD29" i="9"/>
  <c r="BC29" i="9"/>
  <c r="AV34" i="1"/>
  <c r="AW34" i="1"/>
  <c r="AX34" i="1" s="1"/>
  <c r="BJ9" i="9" l="1"/>
  <c r="BI9" i="9"/>
  <c r="AZ11" i="1"/>
  <c r="BA11" i="1" s="1"/>
  <c r="AY11" i="1"/>
  <c r="AW45" i="1"/>
  <c r="AX45" i="1" s="1"/>
  <c r="AV45" i="1"/>
  <c r="BH9" i="9"/>
  <c r="BG9" i="9"/>
  <c r="AZ38" i="1"/>
  <c r="BA38" i="1" s="1"/>
  <c r="AY38" i="1"/>
  <c r="BH10" i="9"/>
  <c r="BG10" i="9"/>
  <c r="BH31" i="9"/>
  <c r="BG31" i="9"/>
  <c r="BG8" i="9"/>
  <c r="BH8" i="9"/>
  <c r="BH35" i="9"/>
  <c r="BG35" i="9"/>
  <c r="AZ28" i="6"/>
  <c r="BA28" i="6" s="1"/>
  <c r="AY28" i="6"/>
  <c r="AZ29" i="1"/>
  <c r="BA29" i="1" s="1"/>
  <c r="AY29" i="1"/>
  <c r="BH19" i="9"/>
  <c r="BG19" i="9"/>
  <c r="BN6" i="9"/>
  <c r="BO6" i="9" s="1"/>
  <c r="BM6" i="9"/>
  <c r="BJ29" i="9"/>
  <c r="BI29" i="9"/>
  <c r="AY18" i="1"/>
  <c r="AZ18" i="1"/>
  <c r="BA18" i="1" s="1"/>
  <c r="BJ27" i="9"/>
  <c r="BI27" i="9"/>
  <c r="BI25" i="9"/>
  <c r="BJ25" i="9"/>
  <c r="AY31" i="1"/>
  <c r="AZ31" i="1"/>
  <c r="BA31" i="1" s="1"/>
  <c r="AZ22" i="6"/>
  <c r="BA22" i="6" s="1"/>
  <c r="AY22" i="6"/>
  <c r="BJ21" i="9"/>
  <c r="BI21" i="9"/>
  <c r="AZ19" i="1"/>
  <c r="BA19" i="1" s="1"/>
  <c r="AY19" i="1"/>
  <c r="AZ40" i="1"/>
  <c r="BA40" i="1" s="1"/>
  <c r="AY40" i="1"/>
  <c r="AZ20" i="1"/>
  <c r="BA20" i="1" s="1"/>
  <c r="AY20" i="1"/>
  <c r="BH25" i="9"/>
  <c r="BG25" i="9"/>
  <c r="AZ25" i="6"/>
  <c r="BA25" i="6" s="1"/>
  <c r="AY25" i="6"/>
  <c r="AZ16" i="1"/>
  <c r="BA16" i="1" s="1"/>
  <c r="AY16" i="1"/>
  <c r="BG21" i="9"/>
  <c r="BH21" i="9"/>
  <c r="AZ11" i="6"/>
  <c r="BA11" i="6" s="1"/>
  <c r="AY11" i="6"/>
  <c r="AY38" i="6"/>
  <c r="AZ38" i="6"/>
  <c r="BA38" i="6" s="1"/>
  <c r="BJ10" i="9"/>
  <c r="BI10" i="9"/>
  <c r="AZ24" i="6"/>
  <c r="BA24" i="6" s="1"/>
  <c r="AY24" i="6"/>
  <c r="BJ8" i="9"/>
  <c r="BI8" i="9"/>
  <c r="BH16" i="9"/>
  <c r="BG16" i="9"/>
  <c r="BC44" i="1"/>
  <c r="BD44" i="1" s="1"/>
  <c r="BB44" i="1"/>
  <c r="BJ24" i="9"/>
  <c r="BI24" i="9"/>
  <c r="AW46" i="1"/>
  <c r="AX46" i="1" s="1"/>
  <c r="AV46" i="1"/>
  <c r="AZ37" i="1"/>
  <c r="BA37" i="1" s="1"/>
  <c r="AY37" i="1"/>
  <c r="BJ26" i="9"/>
  <c r="BI26" i="9"/>
  <c r="BI16" i="9"/>
  <c r="BJ16" i="9"/>
  <c r="BH15" i="9"/>
  <c r="BG15" i="9"/>
  <c r="AZ39" i="1"/>
  <c r="BA39" i="1" s="1"/>
  <c r="AY39" i="1"/>
  <c r="AZ26" i="6"/>
  <c r="BA26" i="6" s="1"/>
  <c r="AY26" i="6"/>
  <c r="BH32" i="9"/>
  <c r="BG32" i="9"/>
  <c r="BG24" i="9"/>
  <c r="BH24" i="9"/>
  <c r="BG27" i="9"/>
  <c r="BH27" i="9"/>
  <c r="BG17" i="9"/>
  <c r="BH17" i="9"/>
  <c r="AZ39" i="6"/>
  <c r="BA39" i="6" s="1"/>
  <c r="AY39" i="6"/>
  <c r="BH20" i="9"/>
  <c r="BG20" i="9"/>
  <c r="AZ8" i="1"/>
  <c r="BA8" i="1" s="1"/>
  <c r="AY8" i="1"/>
  <c r="BJ12" i="9"/>
  <c r="BI12" i="9"/>
  <c r="BJ30" i="9"/>
  <c r="BI30" i="9"/>
  <c r="BC10" i="1"/>
  <c r="BD10" i="1" s="1"/>
  <c r="BB10" i="1"/>
  <c r="BI22" i="9"/>
  <c r="BJ22" i="9"/>
  <c r="AY32" i="6"/>
  <c r="AZ32" i="6"/>
  <c r="BA32" i="6" s="1"/>
  <c r="BI11" i="9"/>
  <c r="BJ11" i="9"/>
  <c r="AZ33" i="6"/>
  <c r="BA33" i="6" s="1"/>
  <c r="AY33" i="6"/>
  <c r="AZ23" i="1"/>
  <c r="BA23" i="1" s="1"/>
  <c r="AY23" i="1"/>
  <c r="AZ6" i="6"/>
  <c r="BA6" i="6" s="1"/>
  <c r="AY6" i="6"/>
  <c r="BF4" i="1"/>
  <c r="BG4" i="1" s="1"/>
  <c r="BE4" i="1"/>
  <c r="AZ23" i="6"/>
  <c r="BA23" i="6" s="1"/>
  <c r="AY23" i="6"/>
  <c r="AZ25" i="1"/>
  <c r="BA25" i="1" s="1"/>
  <c r="AY25" i="1"/>
  <c r="BJ31" i="9"/>
  <c r="BI31" i="9"/>
  <c r="AZ13" i="6"/>
  <c r="BA13" i="6" s="1"/>
  <c r="AY13" i="6"/>
  <c r="BB3" i="6"/>
  <c r="BC3" i="6"/>
  <c r="BD3" i="6" s="1"/>
  <c r="AZ30" i="6"/>
  <c r="BA30" i="6" s="1"/>
  <c r="AY30" i="6"/>
  <c r="BI15" i="9"/>
  <c r="BJ15" i="9"/>
  <c r="AZ35" i="1"/>
  <c r="BA35" i="1" s="1"/>
  <c r="AY35" i="1"/>
  <c r="AZ16" i="6"/>
  <c r="BA16" i="6" s="1"/>
  <c r="AY16" i="6"/>
  <c r="AZ33" i="1"/>
  <c r="BA33" i="1" s="1"/>
  <c r="AY33" i="1"/>
  <c r="AZ9" i="6"/>
  <c r="BA9" i="6" s="1"/>
  <c r="AY9" i="6"/>
  <c r="BH12" i="9"/>
  <c r="BG12" i="9"/>
  <c r="BC9" i="1"/>
  <c r="BD9" i="1" s="1"/>
  <c r="BB9" i="1"/>
  <c r="BH22" i="9"/>
  <c r="BG22" i="9"/>
  <c r="BG11" i="9"/>
  <c r="BH11" i="9"/>
  <c r="BC17" i="1"/>
  <c r="BD17" i="1" s="1"/>
  <c r="BB17" i="1"/>
  <c r="AZ14" i="6"/>
  <c r="BA14" i="6" s="1"/>
  <c r="AY14" i="6"/>
  <c r="AZ42" i="6"/>
  <c r="BA42" i="6" s="1"/>
  <c r="AY42" i="6"/>
  <c r="AZ15" i="6"/>
  <c r="BA15" i="6" s="1"/>
  <c r="AY15" i="6"/>
  <c r="BJ32" i="9"/>
  <c r="BI32" i="9"/>
  <c r="BI17" i="9"/>
  <c r="BJ17" i="9"/>
  <c r="BJ20" i="9"/>
  <c r="BI20" i="9"/>
  <c r="AZ35" i="6"/>
  <c r="BA35" i="6" s="1"/>
  <c r="AY35" i="6"/>
  <c r="BG30" i="9"/>
  <c r="BH30" i="9"/>
  <c r="BF12" i="1"/>
  <c r="BG12" i="1" s="1"/>
  <c r="BE12" i="1"/>
  <c r="BH23" i="9"/>
  <c r="BG23" i="9"/>
  <c r="AZ24" i="1"/>
  <c r="BA24" i="1" s="1"/>
  <c r="AY24" i="1"/>
  <c r="AZ13" i="1"/>
  <c r="BA13" i="1" s="1"/>
  <c r="AY13" i="1"/>
  <c r="AZ21" i="1"/>
  <c r="BA21" i="1" s="1"/>
  <c r="AY21" i="1"/>
  <c r="BI13" i="9"/>
  <c r="BJ13" i="9"/>
  <c r="BU5" i="9"/>
  <c r="BV5" i="9"/>
  <c r="BW5" i="9" s="1"/>
  <c r="AZ34" i="6"/>
  <c r="BA34" i="6" s="1"/>
  <c r="AY34" i="6"/>
  <c r="BG14" i="9"/>
  <c r="BH14" i="9"/>
  <c r="AZ36" i="6"/>
  <c r="BA36" i="6" s="1"/>
  <c r="AY36" i="6"/>
  <c r="AY7" i="1"/>
  <c r="AZ7" i="1"/>
  <c r="BA7" i="1" s="1"/>
  <c r="AZ36" i="1"/>
  <c r="BA36" i="1" s="1"/>
  <c r="AY36" i="1"/>
  <c r="AZ27" i="1"/>
  <c r="BA27" i="1" s="1"/>
  <c r="AY27" i="1"/>
  <c r="AZ43" i="6"/>
  <c r="BA43" i="6" s="1"/>
  <c r="AY43" i="6"/>
  <c r="AY26" i="1"/>
  <c r="AZ26" i="1"/>
  <c r="BA26" i="1" s="1"/>
  <c r="AY17" i="6"/>
  <c r="AZ17" i="6"/>
  <c r="BA17" i="6" s="1"/>
  <c r="AZ15" i="1"/>
  <c r="BA15" i="1" s="1"/>
  <c r="AY15" i="1"/>
  <c r="AY12" i="6"/>
  <c r="AZ12" i="6"/>
  <c r="BA12" i="6" s="1"/>
  <c r="AZ31" i="6"/>
  <c r="BA31" i="6" s="1"/>
  <c r="AY31" i="6"/>
  <c r="AZ10" i="6"/>
  <c r="BA10" i="6" s="1"/>
  <c r="AY10" i="6"/>
  <c r="BI19" i="9"/>
  <c r="BJ19" i="9"/>
  <c r="BH29" i="9"/>
  <c r="BG29" i="9"/>
  <c r="BE3" i="1"/>
  <c r="BF3" i="1"/>
  <c r="BG3" i="1" s="1"/>
  <c r="AY29" i="6"/>
  <c r="AZ29" i="6"/>
  <c r="BA29" i="6" s="1"/>
  <c r="BJ35" i="9"/>
  <c r="BI35" i="9"/>
  <c r="BH26" i="9"/>
  <c r="BG26" i="9"/>
  <c r="AZ27" i="6"/>
  <c r="BA27" i="6" s="1"/>
  <c r="AY27" i="6"/>
  <c r="AZ5" i="6"/>
  <c r="BA5" i="6" s="1"/>
  <c r="AY5" i="6"/>
  <c r="AY28" i="1"/>
  <c r="AZ28" i="1"/>
  <c r="BA28" i="1" s="1"/>
  <c r="AY44" i="6"/>
  <c r="AZ44" i="6"/>
  <c r="BA44" i="6" s="1"/>
  <c r="AZ14" i="1"/>
  <c r="BA14" i="1" s="1"/>
  <c r="AY14" i="1"/>
  <c r="AY18" i="6"/>
  <c r="AZ18" i="6"/>
  <c r="BA18" i="6" s="1"/>
  <c r="BI33" i="9"/>
  <c r="BJ33" i="9"/>
  <c r="AY32" i="1"/>
  <c r="AZ32" i="1"/>
  <c r="BA32" i="1" s="1"/>
  <c r="BI36" i="9"/>
  <c r="BJ36" i="9"/>
  <c r="AZ40" i="6"/>
  <c r="BA40" i="6" s="1"/>
  <c r="AY40" i="6"/>
  <c r="AZ21" i="6"/>
  <c r="BA21" i="6" s="1"/>
  <c r="AY21" i="6"/>
  <c r="BH34" i="9"/>
  <c r="BG34" i="9"/>
  <c r="BC30" i="1"/>
  <c r="BD30" i="1" s="1"/>
  <c r="BB30" i="1"/>
  <c r="BJ28" i="9"/>
  <c r="BI28" i="9"/>
  <c r="AY19" i="6"/>
  <c r="AZ19" i="6"/>
  <c r="BA19" i="6" s="1"/>
  <c r="BF22" i="1"/>
  <c r="BG22" i="1" s="1"/>
  <c r="BE22" i="1"/>
  <c r="BH18" i="9"/>
  <c r="BG18" i="9"/>
  <c r="AZ20" i="6"/>
  <c r="BA20" i="6" s="1"/>
  <c r="AY20" i="6"/>
  <c r="BJ23" i="9"/>
  <c r="BI23" i="9"/>
  <c r="AW47" i="1"/>
  <c r="AX47" i="1" s="1"/>
  <c r="AV47" i="1"/>
  <c r="BH13" i="9"/>
  <c r="BG13" i="9"/>
  <c r="AZ37" i="6"/>
  <c r="BA37" i="6" s="1"/>
  <c r="AY37" i="6"/>
  <c r="BJ14" i="9"/>
  <c r="BI14" i="9"/>
  <c r="AY34" i="1"/>
  <c r="AZ34" i="1"/>
  <c r="BA34" i="1" s="1"/>
  <c r="AZ7" i="6"/>
  <c r="BA7" i="6" s="1"/>
  <c r="AY7" i="6"/>
  <c r="AZ41" i="1"/>
  <c r="BA41" i="1" s="1"/>
  <c r="AY41" i="1"/>
  <c r="BG33" i="9"/>
  <c r="BH33" i="9"/>
  <c r="BH36" i="9"/>
  <c r="BG36" i="9"/>
  <c r="BJ34" i="9"/>
  <c r="BI34" i="9"/>
  <c r="BH28" i="9"/>
  <c r="BG28" i="9"/>
  <c r="BI18" i="9"/>
  <c r="BJ18" i="9"/>
  <c r="AZ41" i="6"/>
  <c r="BA41" i="6" s="1"/>
  <c r="AY41" i="6"/>
  <c r="BB15" i="6" l="1"/>
  <c r="BC15" i="6"/>
  <c r="BD15" i="6" s="1"/>
  <c r="BK16" i="9"/>
  <c r="BL16" i="9"/>
  <c r="BL31" i="9"/>
  <c r="BK31" i="9"/>
  <c r="BN16" i="9"/>
  <c r="BM16" i="9"/>
  <c r="BL33" i="9"/>
  <c r="BK33" i="9"/>
  <c r="BC15" i="1"/>
  <c r="BD15" i="1" s="1"/>
  <c r="BB15" i="1"/>
  <c r="BC43" i="6"/>
  <c r="BD43" i="6" s="1"/>
  <c r="BB43" i="6"/>
  <c r="BC16" i="6"/>
  <c r="BD16" i="6" s="1"/>
  <c r="BB16" i="6"/>
  <c r="BC25" i="1"/>
  <c r="BD25" i="1" s="1"/>
  <c r="BB25" i="1"/>
  <c r="BN12" i="9"/>
  <c r="BM12" i="9"/>
  <c r="BC39" i="6"/>
  <c r="BD39" i="6" s="1"/>
  <c r="BB39" i="6"/>
  <c r="BN10" i="9"/>
  <c r="BM10" i="9"/>
  <c r="BC20" i="1"/>
  <c r="BD20" i="1" s="1"/>
  <c r="BB20" i="1"/>
  <c r="BM27" i="9"/>
  <c r="BN27" i="9"/>
  <c r="BC29" i="1"/>
  <c r="BD29" i="1" s="1"/>
  <c r="BB29" i="1"/>
  <c r="AZ46" i="1"/>
  <c r="BA46" i="1" s="1"/>
  <c r="AY46" i="1"/>
  <c r="BC32" i="1"/>
  <c r="BD32" i="1" s="1"/>
  <c r="BB32" i="1"/>
  <c r="BN33" i="9"/>
  <c r="BM33" i="9"/>
  <c r="BL12" i="9"/>
  <c r="BK12" i="9"/>
  <c r="BK10" i="9"/>
  <c r="BL10" i="9"/>
  <c r="BL27" i="9"/>
  <c r="BK27" i="9"/>
  <c r="BC12" i="6"/>
  <c r="BD12" i="6" s="1"/>
  <c r="BB12" i="6"/>
  <c r="BZ5" i="9"/>
  <c r="CA5" i="9" s="1"/>
  <c r="BY5" i="9"/>
  <c r="BM24" i="9"/>
  <c r="BN24" i="9"/>
  <c r="AZ45" i="1"/>
  <c r="BA45" i="1" s="1"/>
  <c r="AY45" i="1"/>
  <c r="BC29" i="6"/>
  <c r="BD29" i="6" s="1"/>
  <c r="BB29" i="6"/>
  <c r="BM19" i="9"/>
  <c r="BN19" i="9"/>
  <c r="BN13" i="9"/>
  <c r="BM13" i="9"/>
  <c r="BK26" i="9"/>
  <c r="BL26" i="9"/>
  <c r="BL24" i="9"/>
  <c r="BK24" i="9"/>
  <c r="BC38" i="6"/>
  <c r="BD38" i="6" s="1"/>
  <c r="BB38" i="6"/>
  <c r="BC18" i="1"/>
  <c r="BD18" i="1" s="1"/>
  <c r="BB18" i="1"/>
  <c r="BM35" i="9"/>
  <c r="BN35" i="9"/>
  <c r="BB24" i="1"/>
  <c r="BC24" i="1"/>
  <c r="BD24" i="1" s="1"/>
  <c r="BN31" i="9"/>
  <c r="BM31" i="9"/>
  <c r="BC44" i="6"/>
  <c r="BD44" i="6" s="1"/>
  <c r="BB44" i="6"/>
  <c r="BN34" i="9"/>
  <c r="BM34" i="9"/>
  <c r="AZ47" i="1"/>
  <c r="BA47" i="1" s="1"/>
  <c r="AY47" i="1"/>
  <c r="BL19" i="9"/>
  <c r="BK19" i="9"/>
  <c r="BC35" i="1"/>
  <c r="BD35" i="1" s="1"/>
  <c r="BB35" i="1"/>
  <c r="BC39" i="1"/>
  <c r="BD39" i="1" s="1"/>
  <c r="BB39" i="1"/>
  <c r="BL34" i="9"/>
  <c r="BK34" i="9"/>
  <c r="BC34" i="1"/>
  <c r="BD34" i="1" s="1"/>
  <c r="BB34" i="1"/>
  <c r="BL18" i="9"/>
  <c r="BK18" i="9"/>
  <c r="BC7" i="6"/>
  <c r="BD7" i="6" s="1"/>
  <c r="BB7" i="6"/>
  <c r="BM14" i="9"/>
  <c r="BN14" i="9"/>
  <c r="BN23" i="9"/>
  <c r="BM23" i="9"/>
  <c r="BB21" i="6"/>
  <c r="BC21" i="6"/>
  <c r="BD21" i="6" s="1"/>
  <c r="BC27" i="6"/>
  <c r="BD27" i="6" s="1"/>
  <c r="BB27" i="6"/>
  <c r="BB10" i="6"/>
  <c r="BC10" i="6"/>
  <c r="BD10" i="6" s="1"/>
  <c r="BB36" i="1"/>
  <c r="BC36" i="1"/>
  <c r="BD36" i="1" s="1"/>
  <c r="BC21" i="1"/>
  <c r="BD21" i="1" s="1"/>
  <c r="BB21" i="1"/>
  <c r="BN20" i="9"/>
  <c r="BM20" i="9"/>
  <c r="BC42" i="6"/>
  <c r="BD42" i="6" s="1"/>
  <c r="BB42" i="6"/>
  <c r="BC9" i="6"/>
  <c r="BD9" i="6" s="1"/>
  <c r="BB9" i="6"/>
  <c r="BC23" i="6"/>
  <c r="BD23" i="6" s="1"/>
  <c r="BB23" i="6"/>
  <c r="BC6" i="6"/>
  <c r="BD6" i="6" s="1"/>
  <c r="BB6" i="6"/>
  <c r="BB37" i="1"/>
  <c r="BC37" i="1"/>
  <c r="BD37" i="1" s="1"/>
  <c r="BC11" i="6"/>
  <c r="BD11" i="6" s="1"/>
  <c r="BB11" i="6"/>
  <c r="BC25" i="6"/>
  <c r="BD25" i="6" s="1"/>
  <c r="BB25" i="6"/>
  <c r="BC19" i="1"/>
  <c r="BD19" i="1" s="1"/>
  <c r="BB19" i="1"/>
  <c r="BN29" i="9"/>
  <c r="BM29" i="9"/>
  <c r="BC11" i="1"/>
  <c r="BD11" i="1" s="1"/>
  <c r="BB11" i="1"/>
  <c r="BC36" i="6"/>
  <c r="BD36" i="6" s="1"/>
  <c r="BB36" i="6"/>
  <c r="BC23" i="1"/>
  <c r="BD23" i="1" s="1"/>
  <c r="BB23" i="1"/>
  <c r="BB22" i="6"/>
  <c r="BC22" i="6"/>
  <c r="BD22" i="6" s="1"/>
  <c r="BN22" i="9"/>
  <c r="BM22" i="9"/>
  <c r="BB35" i="6"/>
  <c r="BC35" i="6"/>
  <c r="BD35" i="6" s="1"/>
  <c r="BK14" i="9"/>
  <c r="BL14" i="9"/>
  <c r="BK23" i="9"/>
  <c r="BL23" i="9"/>
  <c r="BB19" i="6"/>
  <c r="BC19" i="6"/>
  <c r="BD19" i="6" s="1"/>
  <c r="BC18" i="6"/>
  <c r="BD18" i="6" s="1"/>
  <c r="BB18" i="6"/>
  <c r="BK20" i="9"/>
  <c r="BL20" i="9"/>
  <c r="BC31" i="1"/>
  <c r="BD31" i="1" s="1"/>
  <c r="BB31" i="1"/>
  <c r="BK29" i="9"/>
  <c r="BL29" i="9"/>
  <c r="BC37" i="6"/>
  <c r="BD37" i="6" s="1"/>
  <c r="BB37" i="6"/>
  <c r="BB20" i="6"/>
  <c r="BC20" i="6"/>
  <c r="BD20" i="6" s="1"/>
  <c r="BC40" i="6"/>
  <c r="BD40" i="6" s="1"/>
  <c r="BB40" i="6"/>
  <c r="BC14" i="1"/>
  <c r="BD14" i="1" s="1"/>
  <c r="BB14" i="1"/>
  <c r="BC13" i="1"/>
  <c r="BD13" i="1" s="1"/>
  <c r="BB13" i="1"/>
  <c r="BK17" i="9"/>
  <c r="BL17" i="9"/>
  <c r="BC14" i="6"/>
  <c r="BD14" i="6" s="1"/>
  <c r="BB14" i="6"/>
  <c r="BL15" i="9"/>
  <c r="BK15" i="9"/>
  <c r="BL11" i="9"/>
  <c r="BK11" i="9"/>
  <c r="BC26" i="6"/>
  <c r="BD26" i="6" s="1"/>
  <c r="BB26" i="6"/>
  <c r="BM21" i="9"/>
  <c r="BN21" i="9"/>
  <c r="BL25" i="9"/>
  <c r="BK25" i="9"/>
  <c r="BQ6" i="9"/>
  <c r="BR6" i="9"/>
  <c r="BS6" i="9" s="1"/>
  <c r="BC28" i="6"/>
  <c r="BD28" i="6" s="1"/>
  <c r="BB28" i="6"/>
  <c r="BN9" i="9"/>
  <c r="BM9" i="9"/>
  <c r="BL22" i="9"/>
  <c r="BK22" i="9"/>
  <c r="BC24" i="6"/>
  <c r="BD24" i="6" s="1"/>
  <c r="BB24" i="6"/>
  <c r="BK35" i="9"/>
  <c r="BL35" i="9"/>
  <c r="BC17" i="6"/>
  <c r="BD17" i="6" s="1"/>
  <c r="BB17" i="6"/>
  <c r="BC7" i="1"/>
  <c r="BD7" i="1" s="1"/>
  <c r="BB7" i="1"/>
  <c r="BM17" i="9"/>
  <c r="BN17" i="9"/>
  <c r="BM15" i="9"/>
  <c r="BN15" i="9"/>
  <c r="BN11" i="9"/>
  <c r="BM11" i="9"/>
  <c r="BL21" i="9"/>
  <c r="BK21" i="9"/>
  <c r="BN25" i="9"/>
  <c r="BM25" i="9"/>
  <c r="BL9" i="9"/>
  <c r="BK9" i="9"/>
  <c r="BC33" i="1"/>
  <c r="BD33" i="1" s="1"/>
  <c r="BB33" i="1"/>
  <c r="BB41" i="6"/>
  <c r="BC41" i="6"/>
  <c r="BD41" i="6" s="1"/>
  <c r="BC41" i="1"/>
  <c r="BD41" i="1" s="1"/>
  <c r="BB41" i="1"/>
  <c r="BC27" i="1"/>
  <c r="BD27" i="1" s="1"/>
  <c r="BB27" i="1"/>
  <c r="BK13" i="9"/>
  <c r="BL13" i="9"/>
  <c r="BC30" i="6"/>
  <c r="BD30" i="6" s="1"/>
  <c r="BB30" i="6"/>
  <c r="BC33" i="6"/>
  <c r="BD33" i="6" s="1"/>
  <c r="BB33" i="6"/>
  <c r="BC8" i="1"/>
  <c r="BD8" i="1" s="1"/>
  <c r="BB8" i="1"/>
  <c r="BM26" i="9"/>
  <c r="BN26" i="9"/>
  <c r="BC40" i="1"/>
  <c r="BD40" i="1" s="1"/>
  <c r="BB40" i="1"/>
  <c r="BM18" i="9"/>
  <c r="BN18" i="9"/>
  <c r="BN28" i="9"/>
  <c r="BM28" i="9"/>
  <c r="BL36" i="9"/>
  <c r="BK36" i="9"/>
  <c r="BC31" i="6"/>
  <c r="BD31" i="6" s="1"/>
  <c r="BB31" i="6"/>
  <c r="BC34" i="6"/>
  <c r="BD34" i="6" s="1"/>
  <c r="BB34" i="6"/>
  <c r="BM32" i="9"/>
  <c r="BN32" i="9"/>
  <c r="BC13" i="6"/>
  <c r="BD13" i="6" s="1"/>
  <c r="BB13" i="6"/>
  <c r="BN30" i="9"/>
  <c r="BM30" i="9"/>
  <c r="BF44" i="1"/>
  <c r="BG44" i="1" s="1"/>
  <c r="BE44" i="1"/>
  <c r="BN8" i="9"/>
  <c r="BM8" i="9"/>
  <c r="BC16" i="1"/>
  <c r="BD16" i="1" s="1"/>
  <c r="BB16" i="1"/>
  <c r="BC38" i="1"/>
  <c r="BD38" i="1" s="1"/>
  <c r="BB38" i="1"/>
  <c r="BC5" i="6"/>
  <c r="BD5" i="6" s="1"/>
  <c r="BB5" i="6"/>
  <c r="BF9" i="1"/>
  <c r="BG9" i="1" s="1"/>
  <c r="BE9" i="1"/>
  <c r="BL28" i="9"/>
  <c r="BK28" i="9"/>
  <c r="BN36" i="9"/>
  <c r="BM36" i="9"/>
  <c r="BC28" i="1"/>
  <c r="BD28" i="1" s="1"/>
  <c r="BB28" i="1"/>
  <c r="BC26" i="1"/>
  <c r="BD26" i="1" s="1"/>
  <c r="BB26" i="1"/>
  <c r="BK32" i="9"/>
  <c r="BL32" i="9"/>
  <c r="BC32" i="6"/>
  <c r="BD32" i="6" s="1"/>
  <c r="BB32" i="6"/>
  <c r="BL30" i="9"/>
  <c r="BK30" i="9"/>
  <c r="BL8" i="9"/>
  <c r="BK8" i="9"/>
  <c r="BP16" i="9" l="1"/>
  <c r="BO16" i="9"/>
  <c r="BR30" i="9"/>
  <c r="BQ30" i="9"/>
  <c r="BP32" i="9"/>
  <c r="BO32" i="9"/>
  <c r="BF40" i="1"/>
  <c r="BG40" i="1" s="1"/>
  <c r="BE40" i="1"/>
  <c r="BF27" i="1"/>
  <c r="BG27" i="1" s="1"/>
  <c r="BE27" i="1"/>
  <c r="BF7" i="1"/>
  <c r="BG7" i="1" s="1"/>
  <c r="BE7" i="1"/>
  <c r="BE24" i="6"/>
  <c r="BF24" i="6"/>
  <c r="BG24" i="6" s="1"/>
  <c r="BF28" i="6"/>
  <c r="BG28" i="6" s="1"/>
  <c r="BE28" i="6"/>
  <c r="BF26" i="6"/>
  <c r="BG26" i="6" s="1"/>
  <c r="BE26" i="6"/>
  <c r="BF37" i="6"/>
  <c r="BG37" i="6" s="1"/>
  <c r="BE37" i="6"/>
  <c r="BF11" i="6"/>
  <c r="BG11" i="6" s="1"/>
  <c r="BE11" i="6"/>
  <c r="BE42" i="6"/>
  <c r="BF42" i="6"/>
  <c r="BG42" i="6" s="1"/>
  <c r="BF27" i="6"/>
  <c r="BG27" i="6" s="1"/>
  <c r="BE27" i="6"/>
  <c r="BF35" i="1"/>
  <c r="BG35" i="1" s="1"/>
  <c r="BE35" i="1"/>
  <c r="BP35" i="9"/>
  <c r="BO35" i="9"/>
  <c r="BO19" i="9"/>
  <c r="BP19" i="9"/>
  <c r="BC45" i="1"/>
  <c r="BD45" i="1" s="1"/>
  <c r="BB45" i="1"/>
  <c r="BB46" i="1"/>
  <c r="BC46" i="1"/>
  <c r="BD46" i="1" s="1"/>
  <c r="BR12" i="9"/>
  <c r="BQ12" i="9"/>
  <c r="BR36" i="9"/>
  <c r="BQ36" i="9"/>
  <c r="BP17" i="9"/>
  <c r="BO17" i="9"/>
  <c r="BP30" i="9"/>
  <c r="BO30" i="9"/>
  <c r="BR35" i="9"/>
  <c r="BQ35" i="9"/>
  <c r="BQ19" i="9"/>
  <c r="BR19" i="9"/>
  <c r="BO12" i="9"/>
  <c r="BP12" i="9"/>
  <c r="BR32" i="9"/>
  <c r="BQ32" i="9"/>
  <c r="BE32" i="6"/>
  <c r="BF32" i="6"/>
  <c r="BG32" i="6" s="1"/>
  <c r="BF16" i="1"/>
  <c r="BG16" i="1" s="1"/>
  <c r="BE16" i="1"/>
  <c r="BP26" i="9"/>
  <c r="BO26" i="9"/>
  <c r="BF41" i="1"/>
  <c r="BG41" i="1" s="1"/>
  <c r="BE41" i="1"/>
  <c r="BR25" i="9"/>
  <c r="BQ25" i="9"/>
  <c r="BR11" i="9"/>
  <c r="BQ11" i="9"/>
  <c r="BF17" i="6"/>
  <c r="BG17" i="6" s="1"/>
  <c r="BE17" i="6"/>
  <c r="BR29" i="9"/>
  <c r="BQ29" i="9"/>
  <c r="BF6" i="6"/>
  <c r="BG6" i="6" s="1"/>
  <c r="BE6" i="6"/>
  <c r="BQ20" i="9"/>
  <c r="BR20" i="9"/>
  <c r="BF29" i="6"/>
  <c r="BG29" i="6" s="1"/>
  <c r="BE29" i="6"/>
  <c r="BR9" i="9"/>
  <c r="BQ9" i="9"/>
  <c r="BR22" i="9"/>
  <c r="BQ22" i="9"/>
  <c r="BQ18" i="9"/>
  <c r="BR18" i="9"/>
  <c r="BO9" i="9"/>
  <c r="BP9" i="9"/>
  <c r="BQ26" i="9"/>
  <c r="BR26" i="9"/>
  <c r="BO25" i="9"/>
  <c r="BP25" i="9"/>
  <c r="BP11" i="9"/>
  <c r="BO11" i="9"/>
  <c r="BU6" i="9"/>
  <c r="BV6" i="9"/>
  <c r="BW6" i="9" s="1"/>
  <c r="BP29" i="9"/>
  <c r="BO29" i="9"/>
  <c r="BO20" i="9"/>
  <c r="BP20" i="9"/>
  <c r="BF7" i="6"/>
  <c r="BG7" i="6" s="1"/>
  <c r="BE7" i="6"/>
  <c r="BP36" i="9"/>
  <c r="BO36" i="9"/>
  <c r="BF34" i="6"/>
  <c r="BG34" i="6" s="1"/>
  <c r="BE34" i="6"/>
  <c r="BR28" i="9"/>
  <c r="BQ28" i="9"/>
  <c r="BO15" i="9"/>
  <c r="BP15" i="9"/>
  <c r="BF14" i="1"/>
  <c r="BG14" i="1" s="1"/>
  <c r="BE14" i="1"/>
  <c r="BE23" i="6"/>
  <c r="BF23" i="6"/>
  <c r="BG23" i="6" s="1"/>
  <c r="BF44" i="6"/>
  <c r="BG44" i="6" s="1"/>
  <c r="BE44" i="6"/>
  <c r="BP24" i="9"/>
  <c r="BO24" i="9"/>
  <c r="BR33" i="9"/>
  <c r="BQ33" i="9"/>
  <c r="BF20" i="1"/>
  <c r="BG20" i="1" s="1"/>
  <c r="BE20" i="1"/>
  <c r="BE25" i="1"/>
  <c r="BF25" i="1"/>
  <c r="BG25" i="1" s="1"/>
  <c r="BO28" i="9"/>
  <c r="BP28" i="9"/>
  <c r="BF21" i="6"/>
  <c r="BG21" i="6" s="1"/>
  <c r="BE21" i="6"/>
  <c r="BR24" i="9"/>
  <c r="BQ24" i="9"/>
  <c r="BP33" i="9"/>
  <c r="BO33" i="9"/>
  <c r="BF33" i="1"/>
  <c r="BG33" i="1" s="1"/>
  <c r="BE33" i="1"/>
  <c r="BE13" i="1"/>
  <c r="BF13" i="1"/>
  <c r="BG13" i="1" s="1"/>
  <c r="BQ34" i="9"/>
  <c r="BR34" i="9"/>
  <c r="BQ16" i="9"/>
  <c r="BR16" i="9"/>
  <c r="BF35" i="6"/>
  <c r="BG35" i="6" s="1"/>
  <c r="BE35" i="6"/>
  <c r="BE22" i="6"/>
  <c r="BF22" i="6"/>
  <c r="BG22" i="6" s="1"/>
  <c r="BF26" i="1"/>
  <c r="BG26" i="1" s="1"/>
  <c r="BE26" i="1"/>
  <c r="BF5" i="6"/>
  <c r="BG5" i="6" s="1"/>
  <c r="BE5" i="6"/>
  <c r="BR8" i="9"/>
  <c r="BQ8" i="9"/>
  <c r="BF13" i="6"/>
  <c r="BG13" i="6" s="1"/>
  <c r="BE13" i="6"/>
  <c r="BF33" i="6"/>
  <c r="BG33" i="6" s="1"/>
  <c r="BE33" i="6"/>
  <c r="BF14" i="6"/>
  <c r="BG14" i="6" s="1"/>
  <c r="BE14" i="6"/>
  <c r="BF40" i="6"/>
  <c r="BG40" i="6" s="1"/>
  <c r="BE40" i="6"/>
  <c r="BE19" i="1"/>
  <c r="BF19" i="1"/>
  <c r="BG19" i="1" s="1"/>
  <c r="BQ23" i="9"/>
  <c r="BR23" i="9"/>
  <c r="BF43" i="6"/>
  <c r="BG43" i="6" s="1"/>
  <c r="BE43" i="6"/>
  <c r="BO18" i="9"/>
  <c r="BP18" i="9"/>
  <c r="BF39" i="6"/>
  <c r="BG39" i="6" s="1"/>
  <c r="BE39" i="6"/>
  <c r="BQ17" i="9"/>
  <c r="BR17" i="9"/>
  <c r="BF20" i="6"/>
  <c r="BG20" i="6" s="1"/>
  <c r="BE20" i="6"/>
  <c r="BF19" i="6"/>
  <c r="BG19" i="6" s="1"/>
  <c r="BE19" i="6"/>
  <c r="BO22" i="9"/>
  <c r="BP22" i="9"/>
  <c r="BF10" i="6"/>
  <c r="BG10" i="6" s="1"/>
  <c r="BE10" i="6"/>
  <c r="BO34" i="9"/>
  <c r="BP34" i="9"/>
  <c r="BF24" i="1"/>
  <c r="BG24" i="1" s="1"/>
  <c r="BE24" i="1"/>
  <c r="BF41" i="6"/>
  <c r="BG41" i="6" s="1"/>
  <c r="BE41" i="6"/>
  <c r="BR15" i="9"/>
  <c r="BQ15" i="9"/>
  <c r="BP8" i="9"/>
  <c r="BO8" i="9"/>
  <c r="BP23" i="9"/>
  <c r="BO23" i="9"/>
  <c r="BE31" i="6"/>
  <c r="BF31" i="6"/>
  <c r="BG31" i="6" s="1"/>
  <c r="BF30" i="6"/>
  <c r="BG30" i="6" s="1"/>
  <c r="BE30" i="6"/>
  <c r="BP21" i="9"/>
  <c r="BO21" i="9"/>
  <c r="BF18" i="6"/>
  <c r="BG18" i="6" s="1"/>
  <c r="BE18" i="6"/>
  <c r="BF36" i="6"/>
  <c r="BG36" i="6" s="1"/>
  <c r="BE36" i="6"/>
  <c r="BE25" i="6"/>
  <c r="BF25" i="6"/>
  <c r="BG25" i="6" s="1"/>
  <c r="BF9" i="6"/>
  <c r="BG9" i="6" s="1"/>
  <c r="BE9" i="6"/>
  <c r="BP14" i="9"/>
  <c r="BO14" i="9"/>
  <c r="BF39" i="1"/>
  <c r="BG39" i="1" s="1"/>
  <c r="BE39" i="1"/>
  <c r="BC47" i="1"/>
  <c r="BD47" i="1" s="1"/>
  <c r="BB47" i="1"/>
  <c r="BR31" i="9"/>
  <c r="BQ31" i="9"/>
  <c r="BE38" i="6"/>
  <c r="BF38" i="6"/>
  <c r="BG38" i="6" s="1"/>
  <c r="BR13" i="9"/>
  <c r="BQ13" i="9"/>
  <c r="BF12" i="6"/>
  <c r="BG12" i="6" s="1"/>
  <c r="BE12" i="6"/>
  <c r="BP27" i="9"/>
  <c r="BO27" i="9"/>
  <c r="BR10" i="9"/>
  <c r="BQ10" i="9"/>
  <c r="BF16" i="6"/>
  <c r="BG16" i="6" s="1"/>
  <c r="BE16" i="6"/>
  <c r="BE15" i="1"/>
  <c r="BF15" i="1"/>
  <c r="BG15" i="1" s="1"/>
  <c r="BR21" i="9"/>
  <c r="BQ21" i="9"/>
  <c r="BQ14" i="9"/>
  <c r="BR14" i="9"/>
  <c r="BO31" i="9"/>
  <c r="BP31" i="9"/>
  <c r="BP13" i="9"/>
  <c r="BO13" i="9"/>
  <c r="BR27" i="9"/>
  <c r="BQ27" i="9"/>
  <c r="BP10" i="9"/>
  <c r="BO10" i="9"/>
  <c r="BF15" i="6"/>
  <c r="BG15" i="6" s="1"/>
  <c r="BE15" i="6"/>
  <c r="BU25" i="9" l="1"/>
  <c r="BV25" i="9"/>
  <c r="BU33" i="9"/>
  <c r="BV33" i="9"/>
  <c r="BT26" i="9"/>
  <c r="BS26" i="9"/>
  <c r="BV12" i="9"/>
  <c r="BU12" i="9"/>
  <c r="BV30" i="9"/>
  <c r="BU30" i="9"/>
  <c r="BT29" i="9"/>
  <c r="BS29" i="9"/>
  <c r="BV27" i="9"/>
  <c r="BU27" i="9"/>
  <c r="BS14" i="9"/>
  <c r="BT14" i="9"/>
  <c r="BS27" i="9"/>
  <c r="BT27" i="9"/>
  <c r="BV14" i="9"/>
  <c r="BU14" i="9"/>
  <c r="BS33" i="9"/>
  <c r="BT33" i="9"/>
  <c r="BV26" i="9"/>
  <c r="BU26" i="9"/>
  <c r="BT12" i="9"/>
  <c r="BS12" i="9"/>
  <c r="BS30" i="9"/>
  <c r="BT30" i="9"/>
  <c r="BF47" i="1"/>
  <c r="BG47" i="1" s="1"/>
  <c r="BE47" i="1"/>
  <c r="BV8" i="9"/>
  <c r="BU8" i="9"/>
  <c r="BT34" i="9"/>
  <c r="BS34" i="9"/>
  <c r="BU24" i="9"/>
  <c r="BV24" i="9"/>
  <c r="BV28" i="9"/>
  <c r="BU28" i="9"/>
  <c r="BV32" i="9"/>
  <c r="BU32" i="9"/>
  <c r="BT19" i="9"/>
  <c r="BS19" i="9"/>
  <c r="BV34" i="9"/>
  <c r="BU34" i="9"/>
  <c r="BS24" i="9"/>
  <c r="BT24" i="9"/>
  <c r="BT28" i="9"/>
  <c r="BS28" i="9"/>
  <c r="BT32" i="9"/>
  <c r="BS32" i="9"/>
  <c r="BU19" i="9"/>
  <c r="BV19" i="9"/>
  <c r="BV10" i="9"/>
  <c r="BU10" i="9"/>
  <c r="BU13" i="9"/>
  <c r="BV13" i="9"/>
  <c r="BU15" i="9"/>
  <c r="BV15" i="9"/>
  <c r="BU22" i="9"/>
  <c r="BV22" i="9"/>
  <c r="BT20" i="9"/>
  <c r="BS20" i="9"/>
  <c r="BV35" i="9"/>
  <c r="BU35" i="9"/>
  <c r="BS8" i="9"/>
  <c r="BT8" i="9"/>
  <c r="BT15" i="9"/>
  <c r="BS15" i="9"/>
  <c r="BT22" i="9"/>
  <c r="BS22" i="9"/>
  <c r="BV20" i="9"/>
  <c r="BU20" i="9"/>
  <c r="BT35" i="9"/>
  <c r="BS35" i="9"/>
  <c r="BF46" i="1"/>
  <c r="BG46" i="1" s="1"/>
  <c r="BE46" i="1"/>
  <c r="BT13" i="9"/>
  <c r="BS13" i="9"/>
  <c r="BV21" i="9"/>
  <c r="BU21" i="9"/>
  <c r="BS17" i="9"/>
  <c r="BT17" i="9"/>
  <c r="BT16" i="9"/>
  <c r="BS16" i="9"/>
  <c r="BV9" i="9"/>
  <c r="BU9" i="9"/>
  <c r="BU36" i="9"/>
  <c r="BV36" i="9"/>
  <c r="BF45" i="1"/>
  <c r="BG45" i="1" s="1"/>
  <c r="BE45" i="1"/>
  <c r="BT25" i="9"/>
  <c r="BS25" i="9"/>
  <c r="BT10" i="9"/>
  <c r="BS10" i="9"/>
  <c r="BU17" i="9"/>
  <c r="BV17" i="9"/>
  <c r="BU16" i="9"/>
  <c r="BV16" i="9"/>
  <c r="BZ6" i="9"/>
  <c r="CA6" i="9" s="1"/>
  <c r="BY6" i="9"/>
  <c r="BT9" i="9"/>
  <c r="BS9" i="9"/>
  <c r="BT36" i="9"/>
  <c r="BS36" i="9"/>
  <c r="BV29" i="9"/>
  <c r="BU29" i="9"/>
  <c r="BS21" i="9"/>
  <c r="BT21" i="9"/>
  <c r="BV31" i="9"/>
  <c r="BU31" i="9"/>
  <c r="BT23" i="9"/>
  <c r="BS23" i="9"/>
  <c r="BT18" i="9"/>
  <c r="BS18" i="9"/>
  <c r="BV11" i="9"/>
  <c r="BU11" i="9"/>
  <c r="BT31" i="9"/>
  <c r="BS31" i="9"/>
  <c r="BV23" i="9"/>
  <c r="BU23" i="9"/>
  <c r="BU18" i="9"/>
  <c r="BV18" i="9"/>
  <c r="BS11" i="9"/>
  <c r="BT11" i="9"/>
  <c r="BZ34" i="9" l="1"/>
  <c r="BY34" i="9"/>
  <c r="BX31" i="9"/>
  <c r="BW31" i="9"/>
  <c r="BX22" i="9"/>
  <c r="BW22" i="9"/>
  <c r="BZ10" i="9"/>
  <c r="BY10" i="9"/>
  <c r="BY27" i="9"/>
  <c r="BZ27" i="9"/>
  <c r="BZ30" i="9"/>
  <c r="BY30" i="9"/>
  <c r="BZ31" i="9"/>
  <c r="BY31" i="9"/>
  <c r="BX34" i="9"/>
  <c r="BW34" i="9"/>
  <c r="BZ22" i="9"/>
  <c r="BY22" i="9"/>
  <c r="BW10" i="9"/>
  <c r="BX10" i="9"/>
  <c r="BX27" i="9"/>
  <c r="BW27" i="9"/>
  <c r="BX30" i="9"/>
  <c r="BW30" i="9"/>
  <c r="BY18" i="9"/>
  <c r="BZ18" i="9"/>
  <c r="BZ9" i="9"/>
  <c r="BY9" i="9"/>
  <c r="BW13" i="9"/>
  <c r="BX13" i="9"/>
  <c r="BX9" i="9"/>
  <c r="BW9" i="9"/>
  <c r="BZ13" i="9"/>
  <c r="BY13" i="9"/>
  <c r="BY21" i="9"/>
  <c r="BZ21" i="9"/>
  <c r="BZ12" i="9"/>
  <c r="BY12" i="9"/>
  <c r="BZ20" i="9"/>
  <c r="BY20" i="9"/>
  <c r="BX21" i="9"/>
  <c r="BW21" i="9"/>
  <c r="BX12" i="9"/>
  <c r="BW12" i="9"/>
  <c r="BZ29" i="9"/>
  <c r="BY29" i="9"/>
  <c r="BX19" i="9"/>
  <c r="BW19" i="9"/>
  <c r="BY32" i="9"/>
  <c r="BZ32" i="9"/>
  <c r="BZ26" i="9"/>
  <c r="BY26" i="9"/>
  <c r="BW29" i="9"/>
  <c r="BX29" i="9"/>
  <c r="BY19" i="9"/>
  <c r="BZ19" i="9"/>
  <c r="BW32" i="9"/>
  <c r="BX32" i="9"/>
  <c r="BW26" i="9"/>
  <c r="BX26" i="9"/>
  <c r="BZ23" i="9"/>
  <c r="BY23" i="9"/>
  <c r="BZ28" i="9"/>
  <c r="BY28" i="9"/>
  <c r="BY14" i="9"/>
  <c r="BZ14" i="9"/>
  <c r="BX25" i="9"/>
  <c r="BW25" i="9"/>
  <c r="BZ11" i="9"/>
  <c r="BY11" i="9"/>
  <c r="BW20" i="9"/>
  <c r="BX20" i="9"/>
  <c r="BY35" i="9"/>
  <c r="BZ35" i="9"/>
  <c r="BW23" i="9"/>
  <c r="BX23" i="9"/>
  <c r="BZ16" i="9"/>
  <c r="BY16" i="9"/>
  <c r="BZ36" i="9"/>
  <c r="BY36" i="9"/>
  <c r="BW35" i="9"/>
  <c r="BX35" i="9"/>
  <c r="BX28" i="9"/>
  <c r="BW28" i="9"/>
  <c r="BW14" i="9"/>
  <c r="BX14" i="9"/>
  <c r="BZ25" i="9"/>
  <c r="BY25" i="9"/>
  <c r="BX11" i="9"/>
  <c r="BW11" i="9"/>
  <c r="BW16" i="9"/>
  <c r="BX16" i="9"/>
  <c r="BX36" i="9"/>
  <c r="BW36" i="9"/>
  <c r="BX18" i="9"/>
  <c r="BW18" i="9"/>
  <c r="BX17" i="9"/>
  <c r="BW17" i="9"/>
  <c r="BX15" i="9"/>
  <c r="BW15" i="9"/>
  <c r="BX24" i="9"/>
  <c r="BW24" i="9"/>
  <c r="BZ8" i="9"/>
  <c r="BY8" i="9"/>
  <c r="BX33" i="9"/>
  <c r="BW33" i="9"/>
  <c r="BY17" i="9"/>
  <c r="BZ17" i="9"/>
  <c r="BY15" i="9"/>
  <c r="BZ15" i="9"/>
  <c r="BY24" i="9"/>
  <c r="BZ24" i="9"/>
  <c r="BX8" i="9"/>
  <c r="BW8" i="9"/>
  <c r="BZ33" i="9"/>
  <c r="BY33" i="9"/>
  <c r="CB21" i="9" l="1"/>
  <c r="CA21" i="9"/>
  <c r="CA31" i="9"/>
  <c r="CB31" i="9"/>
  <c r="CB24" i="9"/>
  <c r="CA24" i="9"/>
  <c r="CA18" i="9"/>
  <c r="CB18" i="9"/>
  <c r="CA15" i="9"/>
  <c r="CB15" i="9"/>
  <c r="CB11" i="9"/>
  <c r="CA11" i="9"/>
  <c r="CB29" i="9"/>
  <c r="CA29" i="9"/>
  <c r="CA12" i="9"/>
  <c r="CB12" i="9"/>
  <c r="CB30" i="9"/>
  <c r="CA30" i="9"/>
  <c r="CB16" i="9"/>
  <c r="CA16" i="9"/>
  <c r="CB19" i="9"/>
  <c r="CA19" i="9"/>
  <c r="CB27" i="9"/>
  <c r="CA27" i="9"/>
  <c r="CA28" i="9"/>
  <c r="CB28" i="9"/>
  <c r="CB8" i="9"/>
  <c r="CA8" i="9"/>
  <c r="CA25" i="9"/>
  <c r="CB25" i="9"/>
  <c r="CB23" i="9"/>
  <c r="CA23" i="9"/>
  <c r="CB35" i="9"/>
  <c r="CA35" i="9"/>
  <c r="CB17" i="9"/>
  <c r="CA17" i="9"/>
  <c r="CB32" i="9"/>
  <c r="CA32" i="9"/>
  <c r="CB26" i="9"/>
  <c r="CA26" i="9"/>
  <c r="CA22" i="9"/>
  <c r="CB22" i="9"/>
  <c r="CB33" i="9"/>
  <c r="CA33" i="9"/>
  <c r="CB36" i="9"/>
  <c r="CA36" i="9"/>
  <c r="CA20" i="9"/>
  <c r="CB20" i="9"/>
  <c r="CA34" i="9"/>
  <c r="CB34" i="9"/>
  <c r="CB14" i="9"/>
  <c r="CA14" i="9"/>
  <c r="CB13" i="9"/>
  <c r="CA13" i="9"/>
  <c r="CA9" i="9"/>
  <c r="CB9" i="9"/>
  <c r="CB10" i="9"/>
  <c r="CA10" i="9"/>
</calcChain>
</file>

<file path=xl/sharedStrings.xml><?xml version="1.0" encoding="utf-8"?>
<sst xmlns="http://schemas.openxmlformats.org/spreadsheetml/2006/main" count="3039" uniqueCount="585">
  <si>
    <t>対照表①：『春秋』・『漢書』五行志日食記事と劉歆『三統暦』推日食法・干支</t>
  </si>
  <si>
    <t>天正</t>
  </si>
  <si>
    <t>第2月</t>
  </si>
  <si>
    <t>第3月</t>
  </si>
  <si>
    <t>第4月</t>
  </si>
  <si>
    <t>第5月</t>
  </si>
  <si>
    <t>第6月</t>
  </si>
  <si>
    <t>第7月</t>
  </si>
  <si>
    <t>第8月</t>
  </si>
  <si>
    <t>第9月</t>
  </si>
  <si>
    <t>第10月</t>
  </si>
  <si>
    <t>第11月</t>
  </si>
  <si>
    <t>第12月</t>
  </si>
  <si>
    <t>第13月</t>
  </si>
  <si>
    <t>第14月</t>
  </si>
  <si>
    <t>第15月</t>
  </si>
  <si>
    <t>①『春秋』日食記事</t>
  </si>
  <si>
    <t>閏</t>
  </si>
  <si>
    <t>統首以来年数</t>
  </si>
  <si>
    <t>②推日食法</t>
  </si>
  <si>
    <t>③三統暦干支</t>
  </si>
  <si>
    <t>備考</t>
  </si>
  <si>
    <t>正月</t>
  </si>
  <si>
    <t>2月</t>
  </si>
  <si>
    <t>3月</t>
  </si>
  <si>
    <t>4月</t>
  </si>
  <si>
    <t>5月</t>
  </si>
  <si>
    <t>6月</t>
  </si>
  <si>
    <t>7月</t>
  </si>
  <si>
    <t>8月</t>
  </si>
  <si>
    <t>9月</t>
  </si>
  <si>
    <t>10月</t>
  </si>
  <si>
    <t>11月</t>
  </si>
  <si>
    <t>12月</t>
  </si>
  <si>
    <t>閏12月</t>
  </si>
  <si>
    <t>隠公三年二月己巳</t>
  </si>
  <si>
    <t/>
  </si>
  <si>
    <r>
      <rPr>
        <b/>
        <u/>
        <sz val="11"/>
        <color theme="1"/>
        <rFont val="ＭＳ Ｐゴシック"/>
        <family val="3"/>
        <charset val="128"/>
        <scheme val="minor"/>
      </rPr>
      <t>正月</t>
    </r>
    <r>
      <rPr>
        <sz val="11"/>
        <color theme="1"/>
        <rFont val="ＭＳ Ｐゴシック"/>
        <family val="3"/>
        <charset val="128"/>
        <scheme val="minor"/>
      </rPr>
      <t>、七月</t>
    </r>
  </si>
  <si>
    <t>正月己巳二日</t>
  </si>
  <si>
    <t>五行志引く劉歆説「正月二日」。②と合致。</t>
  </si>
  <si>
    <t>戊辰</t>
  </si>
  <si>
    <t>丁酉</t>
  </si>
  <si>
    <t>丁卯</t>
  </si>
  <si>
    <t>丙申</t>
  </si>
  <si>
    <t>丙寅</t>
  </si>
  <si>
    <t>乙丑</t>
  </si>
  <si>
    <t>乙未</t>
  </si>
  <si>
    <t>甲子</t>
  </si>
  <si>
    <t>甲午</t>
  </si>
  <si>
    <t>癸亥</t>
  </si>
  <si>
    <t>癸巳</t>
  </si>
  <si>
    <t>桓公三年七月壬辰</t>
  </si>
  <si>
    <r>
      <rPr>
        <b/>
        <u/>
        <sz val="11"/>
        <color theme="1"/>
        <rFont val="ＭＳ Ｐゴシック"/>
        <family val="3"/>
        <charset val="128"/>
        <scheme val="minor"/>
      </rPr>
      <t>六月</t>
    </r>
    <r>
      <rPr>
        <sz val="11"/>
        <color theme="1"/>
        <rFont val="ＭＳ Ｐゴシック"/>
        <family val="3"/>
        <charset val="128"/>
        <scheme val="minor"/>
      </rPr>
      <t>、十二月</t>
    </r>
  </si>
  <si>
    <t>六月壬辰朔</t>
  </si>
  <si>
    <t>同劉歆説「六月」。②と合致。</t>
  </si>
  <si>
    <t>壬戌</t>
  </si>
  <si>
    <t>壬辰</t>
  </si>
  <si>
    <t>辛酉</t>
  </si>
  <si>
    <t>辛卯</t>
  </si>
  <si>
    <t>庚申</t>
  </si>
  <si>
    <t>庚寅</t>
  </si>
  <si>
    <t>己未</t>
  </si>
  <si>
    <t>己丑</t>
  </si>
  <si>
    <t>桓公十七年十月</t>
  </si>
  <si>
    <t>三月、九月</t>
  </si>
  <si>
    <t>癸酉</t>
  </si>
  <si>
    <t>壬寅</t>
  </si>
  <si>
    <t>壬申</t>
  </si>
  <si>
    <t>辛丑</t>
  </si>
  <si>
    <t>辛未</t>
  </si>
  <si>
    <t>庚午</t>
  </si>
  <si>
    <t>庚子</t>
  </si>
  <si>
    <t>己巳</t>
  </si>
  <si>
    <t>己亥</t>
  </si>
  <si>
    <t>戊戌</t>
  </si>
  <si>
    <t>荘公十八年三月</t>
  </si>
  <si>
    <t>同劉歆説「晦」</t>
  </si>
  <si>
    <t>癸丑</t>
  </si>
  <si>
    <t>壬午</t>
  </si>
  <si>
    <t>壬子</t>
  </si>
  <si>
    <t>辛巳</t>
  </si>
  <si>
    <t>辛亥</t>
  </si>
  <si>
    <t>庚辰</t>
  </si>
  <si>
    <t>庚戌</t>
  </si>
  <si>
    <t>己卯</t>
  </si>
  <si>
    <t>己酉</t>
  </si>
  <si>
    <t>戊寅</t>
  </si>
  <si>
    <t>戊申</t>
  </si>
  <si>
    <t>丁丑</t>
  </si>
  <si>
    <t>荘公二十五年六月辛未</t>
  </si>
  <si>
    <t>閏6月</t>
  </si>
  <si>
    <r>
      <rPr>
        <b/>
        <u/>
        <sz val="11"/>
        <color theme="1"/>
        <rFont val="ＭＳ Ｐゴシック"/>
        <family val="3"/>
        <charset val="128"/>
        <scheme val="minor"/>
      </rPr>
      <t>五月</t>
    </r>
    <r>
      <rPr>
        <sz val="11"/>
        <color theme="1"/>
        <rFont val="ＭＳ Ｐゴシック"/>
        <family val="3"/>
        <charset val="128"/>
        <scheme val="minor"/>
      </rPr>
      <t>、十月</t>
    </r>
  </si>
  <si>
    <t>五月辛未二日</t>
  </si>
  <si>
    <t>同劉歆説「五月二日」。②と合致。</t>
  </si>
  <si>
    <t>荘公二十六年十二月癸亥</t>
  </si>
  <si>
    <r>
      <rPr>
        <sz val="11"/>
        <color theme="1"/>
        <rFont val="ＭＳ Ｐゴシック"/>
        <family val="3"/>
        <charset val="128"/>
        <scheme val="minor"/>
      </rPr>
      <t>四月、</t>
    </r>
    <r>
      <rPr>
        <b/>
        <u/>
        <sz val="11"/>
        <color theme="1"/>
        <rFont val="ＭＳ Ｐゴシック"/>
        <family val="3"/>
        <charset val="128"/>
        <scheme val="minor"/>
      </rPr>
      <t>十月</t>
    </r>
  </si>
  <si>
    <t>十月癸亥二日</t>
  </si>
  <si>
    <t>同劉歆説「十月二日」。②と合致。</t>
  </si>
  <si>
    <t>荘公三十年九月庚午</t>
  </si>
  <si>
    <t>閏11月</t>
  </si>
  <si>
    <r>
      <rPr>
        <sz val="11"/>
        <color theme="1"/>
        <rFont val="ＭＳ Ｐゴシック"/>
        <family val="3"/>
        <charset val="128"/>
        <scheme val="minor"/>
      </rPr>
      <t>二月、</t>
    </r>
    <r>
      <rPr>
        <b/>
        <u/>
        <sz val="11"/>
        <color theme="1"/>
        <rFont val="ＭＳ Ｐゴシック"/>
        <family val="3"/>
        <charset val="128"/>
        <scheme val="minor"/>
      </rPr>
      <t>八月</t>
    </r>
  </si>
  <si>
    <t>八月庚午朔</t>
  </si>
  <si>
    <t>同劉歆説「八月」。②と合致。</t>
  </si>
  <si>
    <t>癸卯</t>
  </si>
  <si>
    <t>僖公五年九月戊申</t>
  </si>
  <si>
    <r>
      <rPr>
        <sz val="11"/>
        <color theme="1"/>
        <rFont val="ＭＳ Ｐゴシック"/>
        <family val="3"/>
        <charset val="128"/>
        <scheme val="minor"/>
      </rPr>
      <t>正月、</t>
    </r>
    <r>
      <rPr>
        <b/>
        <u/>
        <sz val="11"/>
        <color theme="1"/>
        <rFont val="ＭＳ Ｐゴシック"/>
        <family val="3"/>
        <charset val="128"/>
        <scheme val="minor"/>
      </rPr>
      <t>七月</t>
    </r>
  </si>
  <si>
    <t>七月戊申朔</t>
  </si>
  <si>
    <t>同劉歆説「七月」。②と合致。</t>
  </si>
  <si>
    <t>丁未</t>
  </si>
  <si>
    <t>丙子</t>
  </si>
  <si>
    <t>丙午</t>
  </si>
  <si>
    <t>僖公十二年三月庚午</t>
  </si>
  <si>
    <r>
      <rPr>
        <b/>
        <u/>
        <sz val="11"/>
        <color theme="1"/>
        <rFont val="ＭＳ Ｐゴシック"/>
        <family val="3"/>
        <charset val="128"/>
        <scheme val="minor"/>
      </rPr>
      <t>三月</t>
    </r>
    <r>
      <rPr>
        <sz val="11"/>
        <color theme="1"/>
        <rFont val="ＭＳ Ｐゴシック"/>
        <family val="3"/>
        <charset val="128"/>
        <scheme val="minor"/>
      </rPr>
      <t>、九月</t>
    </r>
  </si>
  <si>
    <t>三月庚午二日</t>
  </si>
  <si>
    <t>同劉歆説「三月」。②と合致。</t>
  </si>
  <si>
    <t>僖公十五年五月</t>
  </si>
  <si>
    <r>
      <rPr>
        <b/>
        <u/>
        <sz val="11"/>
        <color theme="1"/>
        <rFont val="ＭＳ Ｐゴシック"/>
        <family val="3"/>
        <charset val="128"/>
        <scheme val="minor"/>
      </rPr>
      <t>二月</t>
    </r>
    <r>
      <rPr>
        <sz val="11"/>
        <color theme="1"/>
        <rFont val="ＭＳ Ｐゴシック"/>
        <family val="3"/>
        <charset val="128"/>
        <scheme val="minor"/>
      </rPr>
      <t>、八月、十二月</t>
    </r>
  </si>
  <si>
    <t>同劉歆説「二月朔」。②と合致。</t>
  </si>
  <si>
    <t>癸未</t>
  </si>
  <si>
    <t>文公元年二月癸亥</t>
  </si>
  <si>
    <r>
      <rPr>
        <b/>
        <u/>
        <sz val="11"/>
        <color theme="1"/>
        <rFont val="ＭＳ Ｐゴシック"/>
        <family val="3"/>
        <charset val="128"/>
        <scheme val="minor"/>
      </rPr>
      <t>正月</t>
    </r>
    <r>
      <rPr>
        <sz val="11"/>
        <color theme="1"/>
        <rFont val="ＭＳ Ｐゴシック"/>
        <family val="3"/>
        <charset val="128"/>
        <scheme val="minor"/>
      </rPr>
      <t>、七月、十二月</t>
    </r>
  </si>
  <si>
    <t>正月癸亥朔</t>
  </si>
  <si>
    <t>同劉歆説「正月朔」。②と合致。</t>
  </si>
  <si>
    <t>戊子</t>
  </si>
  <si>
    <t>戊午</t>
  </si>
  <si>
    <t>丁巳</t>
  </si>
  <si>
    <t>文公十五年六月辛丑</t>
  </si>
  <si>
    <r>
      <rPr>
        <b/>
        <u/>
        <sz val="11"/>
        <color theme="1"/>
        <rFont val="ＭＳ Ｐゴシック"/>
        <family val="3"/>
        <charset val="128"/>
        <scheme val="minor"/>
      </rPr>
      <t>五月</t>
    </r>
    <r>
      <rPr>
        <sz val="11"/>
        <color theme="1"/>
        <rFont val="ＭＳ Ｐゴシック"/>
        <family val="3"/>
        <charset val="128"/>
        <scheme val="minor"/>
      </rPr>
      <t>、九月</t>
    </r>
  </si>
  <si>
    <t>四月辛丑二日</t>
  </si>
  <si>
    <t>同劉歆説「四月二日」。②の1ヶ月前。</t>
  </si>
  <si>
    <t>宣公八年七月甲子</t>
  </si>
  <si>
    <t>閏4月</t>
  </si>
  <si>
    <r>
      <rPr>
        <sz val="11"/>
        <color theme="1"/>
        <rFont val="ＭＳ Ｐゴシック"/>
        <family val="3"/>
        <charset val="128"/>
        <scheme val="minor"/>
      </rPr>
      <t>四月、</t>
    </r>
    <r>
      <rPr>
        <b/>
        <u/>
        <sz val="11"/>
        <color theme="1"/>
        <rFont val="ＭＳ Ｐゴシック"/>
        <family val="3"/>
        <charset val="128"/>
        <scheme val="minor"/>
      </rPr>
      <t>八月</t>
    </r>
  </si>
  <si>
    <t>十月甲子二日</t>
  </si>
  <si>
    <t>同劉歆説「十月二日」。②の2ケ月後。</t>
  </si>
  <si>
    <t>宣公十年四月丙辰</t>
  </si>
  <si>
    <r>
      <rPr>
        <b/>
        <u/>
        <sz val="11"/>
        <color theme="1"/>
        <rFont val="ＭＳ Ｐゴシック"/>
        <family val="3"/>
        <charset val="128"/>
        <scheme val="minor"/>
      </rPr>
      <t>二月</t>
    </r>
    <r>
      <rPr>
        <sz val="11"/>
        <color theme="1"/>
        <rFont val="ＭＳ Ｐゴシック"/>
        <family val="3"/>
        <charset val="128"/>
        <scheme val="minor"/>
      </rPr>
      <t>、八月</t>
    </r>
  </si>
  <si>
    <t>二月丙辰朔</t>
  </si>
  <si>
    <t>同劉歆説「二月」。②と合致。</t>
  </si>
  <si>
    <t>丙戌</t>
  </si>
  <si>
    <t>丙辰</t>
  </si>
  <si>
    <t>乙酉</t>
  </si>
  <si>
    <t>乙卯</t>
  </si>
  <si>
    <t>甲申</t>
  </si>
  <si>
    <t>甲寅</t>
  </si>
  <si>
    <t>宣公十七年六月癸卯</t>
  </si>
  <si>
    <t>三月癸卯晦</t>
  </si>
  <si>
    <t>同劉歆説「三月晦」。②の1ヶ月後。</t>
  </si>
  <si>
    <t>乙亥</t>
  </si>
  <si>
    <t>乙巳</t>
  </si>
  <si>
    <t>甲戌</t>
  </si>
  <si>
    <t>甲辰</t>
  </si>
  <si>
    <t>成公十六年六月丙寅</t>
  </si>
  <si>
    <r>
      <rPr>
        <b/>
        <u/>
        <sz val="11"/>
        <color theme="1"/>
        <rFont val="ＭＳ Ｐゴシック"/>
        <family val="3"/>
        <charset val="128"/>
        <scheme val="minor"/>
      </rPr>
      <t>四月</t>
    </r>
    <r>
      <rPr>
        <sz val="11"/>
        <color theme="1"/>
        <rFont val="ＭＳ Ｐゴシック"/>
        <family val="3"/>
        <charset val="128"/>
        <scheme val="minor"/>
      </rPr>
      <t>、九月</t>
    </r>
  </si>
  <si>
    <t>四月丙寅二日</t>
  </si>
  <si>
    <t>同劉歆説「四月二日」。②と合致。</t>
  </si>
  <si>
    <t>成公十七年十二月丁巳</t>
  </si>
  <si>
    <r>
      <rPr>
        <sz val="11"/>
        <color theme="1"/>
        <rFont val="ＭＳ Ｐゴシック"/>
        <family val="3"/>
        <charset val="128"/>
        <scheme val="minor"/>
      </rPr>
      <t>四月、</t>
    </r>
    <r>
      <rPr>
        <b/>
        <u/>
        <sz val="11"/>
        <color theme="1"/>
        <rFont val="ＭＳ Ｐゴシック"/>
        <family val="3"/>
        <charset val="128"/>
        <scheme val="minor"/>
      </rPr>
      <t>九月</t>
    </r>
  </si>
  <si>
    <t>九月丁巳朔</t>
  </si>
  <si>
    <t>同劉歆説「九月」。②と合致。</t>
  </si>
  <si>
    <t>丁亥</t>
  </si>
  <si>
    <t>※襄公十三年</t>
  </si>
  <si>
    <t>襄公十四年二月乙未</t>
  </si>
  <si>
    <r>
      <rPr>
        <b/>
        <u/>
        <sz val="11"/>
        <color theme="1"/>
        <rFont val="ＭＳ Ｐゴシック"/>
        <family val="3"/>
        <charset val="128"/>
        <scheme val="minor"/>
      </rPr>
      <t>前年十二月</t>
    </r>
    <r>
      <rPr>
        <sz val="11"/>
        <color theme="1"/>
        <rFont val="ＭＳ Ｐゴシック"/>
        <family val="3"/>
        <charset val="128"/>
        <scheme val="minor"/>
      </rPr>
      <t>、六月、十二月</t>
    </r>
  </si>
  <si>
    <t>前年十二月乙未二日</t>
  </si>
  <si>
    <t>同劉歆説「前年十二月二日」。②と合致。</t>
  </si>
  <si>
    <t>襄公十五年八月丁巳</t>
  </si>
  <si>
    <t>閏9月</t>
  </si>
  <si>
    <r>
      <rPr>
        <b/>
        <u/>
        <sz val="11"/>
        <color theme="1"/>
        <rFont val="ＭＳ Ｐゴシック"/>
        <family val="3"/>
        <charset val="128"/>
        <scheme val="minor"/>
      </rPr>
      <t>六月</t>
    </r>
    <r>
      <rPr>
        <sz val="11"/>
        <color theme="1"/>
        <rFont val="ＭＳ Ｐゴシック"/>
        <family val="3"/>
        <charset val="128"/>
        <scheme val="minor"/>
      </rPr>
      <t>、十一月</t>
    </r>
  </si>
  <si>
    <t>五月丁巳二日</t>
  </si>
  <si>
    <t>同劉歆説「五月二日」。②の1ヶ月前。</t>
  </si>
  <si>
    <t>襄公二十年十月丙辰</t>
  </si>
  <si>
    <t>八月丙辰朔</t>
  </si>
  <si>
    <t>襄公二十一年九月庚戌</t>
  </si>
  <si>
    <t>閏2月</t>
  </si>
  <si>
    <r>
      <rPr>
        <sz val="11"/>
        <color theme="1"/>
        <rFont val="ＭＳ Ｐゴシック"/>
        <family val="3"/>
        <charset val="128"/>
        <scheme val="minor"/>
      </rPr>
      <t>二月、</t>
    </r>
    <r>
      <rPr>
        <b/>
        <u/>
        <sz val="11"/>
        <color theme="1"/>
        <rFont val="ＭＳ Ｐゴシック"/>
        <family val="3"/>
        <charset val="128"/>
        <scheme val="minor"/>
      </rPr>
      <t>七月</t>
    </r>
  </si>
  <si>
    <t>七月庚戌朔</t>
  </si>
  <si>
    <t>襄公二十一年十月庚辰</t>
  </si>
  <si>
    <t>八月庚辰朔</t>
  </si>
  <si>
    <t>同劉歆説「八月」。②の1ヶ月後。</t>
  </si>
  <si>
    <t>※襄公二十二年</t>
  </si>
  <si>
    <t>襄公二十三年二月癸酉</t>
  </si>
  <si>
    <r>
      <rPr>
        <b/>
        <u/>
        <sz val="11"/>
        <color theme="1"/>
        <rFont val="ＭＳ Ｐゴシック"/>
        <family val="3"/>
        <charset val="128"/>
        <scheme val="minor"/>
      </rPr>
      <t>正月</t>
    </r>
    <r>
      <rPr>
        <sz val="11"/>
        <color theme="1"/>
        <rFont val="ＭＳ Ｐゴシック"/>
        <family val="3"/>
        <charset val="128"/>
        <scheme val="minor"/>
      </rPr>
      <t>、六月、閏十一月</t>
    </r>
  </si>
  <si>
    <t>前年十二月癸酉二日</t>
  </si>
  <si>
    <t>同劉歆説「前年十二月二日」。②の1ヶ月前。</t>
  </si>
  <si>
    <t>襄公二十四年七月甲子</t>
  </si>
  <si>
    <r>
      <rPr>
        <b/>
        <u/>
        <sz val="11"/>
        <color theme="1"/>
        <rFont val="ＭＳ Ｐゴシック"/>
        <family val="3"/>
        <charset val="128"/>
        <scheme val="minor"/>
      </rPr>
      <t>五月</t>
    </r>
    <r>
      <rPr>
        <sz val="11"/>
        <color theme="1"/>
        <rFont val="ＭＳ Ｐゴシック"/>
        <family val="3"/>
        <charset val="128"/>
        <scheme val="minor"/>
      </rPr>
      <t>、十一月</t>
    </r>
  </si>
  <si>
    <t>五月甲子朔</t>
  </si>
  <si>
    <t>同劉歆説「五月」。②と合致。</t>
  </si>
  <si>
    <t>襄公二十四年八月癸巳</t>
  </si>
  <si>
    <t>六月癸巳朔</t>
  </si>
  <si>
    <t>同劉歆説「六月」。②の1ヶ月後。</t>
  </si>
  <si>
    <t>襄公二十七年十二月乙亥</t>
  </si>
  <si>
    <r>
      <rPr>
        <sz val="11"/>
        <color theme="1"/>
        <rFont val="ＭＳ Ｐゴシック"/>
        <family val="3"/>
        <charset val="128"/>
        <scheme val="minor"/>
      </rPr>
      <t>三月、</t>
    </r>
    <r>
      <rPr>
        <b/>
        <u/>
        <sz val="11"/>
        <color theme="1"/>
        <rFont val="ＭＳ Ｐゴシック"/>
        <family val="3"/>
        <charset val="128"/>
        <scheme val="minor"/>
      </rPr>
      <t>九月</t>
    </r>
  </si>
  <si>
    <t>九月乙亥朔</t>
  </si>
  <si>
    <t>昭公七年四月甲辰</t>
  </si>
  <si>
    <t>二月甲辰朔</t>
  </si>
  <si>
    <t>昭公十五年六月丁巳</t>
  </si>
  <si>
    <t>三月丁巳朔</t>
  </si>
  <si>
    <t>昭公十七年六月甲戌</t>
  </si>
  <si>
    <t>三月、八月</t>
  </si>
  <si>
    <t>五月甲戌朔
七月甲戌二日</t>
  </si>
  <si>
    <t>同劉歆説「六月二日」。②とも③とも合致せず。</t>
  </si>
  <si>
    <t>昭公二十一年七月壬午</t>
  </si>
  <si>
    <t>五月壬午二日</t>
  </si>
  <si>
    <t>昭公二十二年十二月癸酉</t>
  </si>
  <si>
    <r>
      <rPr>
        <sz val="11"/>
        <color theme="1"/>
        <rFont val="ＭＳ Ｐゴシック"/>
        <family val="3"/>
        <charset val="128"/>
        <scheme val="minor"/>
      </rPr>
      <t>五月、</t>
    </r>
    <r>
      <rPr>
        <b/>
        <u/>
        <sz val="11"/>
        <color theme="1"/>
        <rFont val="ＭＳ Ｐゴシック"/>
        <family val="3"/>
        <charset val="128"/>
        <scheme val="minor"/>
      </rPr>
      <t>十月</t>
    </r>
  </si>
  <si>
    <t>十月癸酉朔</t>
  </si>
  <si>
    <t>同劉歆説「十月」。②と合致。</t>
  </si>
  <si>
    <t>昭公二十四年五月乙未</t>
  </si>
  <si>
    <r>
      <rPr>
        <b/>
        <u/>
        <sz val="11"/>
        <color theme="1"/>
        <rFont val="ＭＳ Ｐゴシック"/>
        <family val="3"/>
        <charset val="128"/>
        <scheme val="minor"/>
      </rPr>
      <t>四月</t>
    </r>
    <r>
      <rPr>
        <sz val="11"/>
        <color theme="1"/>
        <rFont val="ＭＳ Ｐゴシック"/>
        <family val="3"/>
        <charset val="128"/>
        <scheme val="minor"/>
      </rPr>
      <t>、十月</t>
    </r>
  </si>
  <si>
    <t>五月乙未二日</t>
  </si>
  <si>
    <t>同劉歆説「二日」。②の1ヶ月後。</t>
  </si>
  <si>
    <t>昭公三十一年十二月辛亥</t>
  </si>
  <si>
    <r>
      <rPr>
        <sz val="11"/>
        <color theme="1"/>
        <rFont val="ＭＳ Ｐゴシック"/>
        <family val="3"/>
        <charset val="128"/>
        <scheme val="minor"/>
      </rPr>
      <t>五月、</t>
    </r>
    <r>
      <rPr>
        <b/>
        <u/>
        <sz val="11"/>
        <color theme="1"/>
        <rFont val="ＭＳ Ｐゴシック"/>
        <family val="3"/>
        <charset val="128"/>
        <scheme val="minor"/>
      </rPr>
      <t>十一月</t>
    </r>
  </si>
  <si>
    <t>十二月辛亥二日</t>
  </si>
  <si>
    <t>定公五年三月辛亥</t>
  </si>
  <si>
    <t>正月辛亥二日</t>
  </si>
  <si>
    <t>同劉歆説「正月二日」。②と合致。</t>
  </si>
  <si>
    <t>定公十二年十一月丙寅</t>
  </si>
  <si>
    <t>三月、九月、翌二月</t>
  </si>
  <si>
    <t>十月丙寅二日
十二月丙寅三日</t>
  </si>
  <si>
    <t>同劉歆説「十二月二日」。②とも③とも合致せず。</t>
  </si>
  <si>
    <t>※定公十四年</t>
  </si>
  <si>
    <t>定公十五年八月庚辰</t>
  </si>
  <si>
    <r>
      <rPr>
        <sz val="11"/>
        <color theme="1"/>
        <rFont val="ＭＳ Ｐゴシック"/>
        <family val="3"/>
        <charset val="128"/>
        <scheme val="minor"/>
      </rPr>
      <t>正月、</t>
    </r>
    <r>
      <rPr>
        <b/>
        <u/>
        <sz val="11"/>
        <color theme="1"/>
        <rFont val="ＭＳ Ｐゴシック"/>
        <family val="3"/>
        <charset val="128"/>
        <scheme val="minor"/>
      </rPr>
      <t>六月</t>
    </r>
    <r>
      <rPr>
        <sz val="11"/>
        <color theme="1"/>
        <rFont val="ＭＳ Ｐゴシック"/>
        <family val="3"/>
        <charset val="128"/>
        <scheme val="minor"/>
      </rPr>
      <t>、十二月</t>
    </r>
  </si>
  <si>
    <t>六月庚辰朔</t>
  </si>
  <si>
    <t>前月までに閏がある場合：</t>
  </si>
  <si>
    <t>（12月）</t>
  </si>
  <si>
    <t>（1月）</t>
  </si>
  <si>
    <t>（2月）</t>
  </si>
  <si>
    <t>（3月）</t>
  </si>
  <si>
    <t>（4月）</t>
  </si>
  <si>
    <t>（5月）</t>
  </si>
  <si>
    <t>（6月）</t>
  </si>
  <si>
    <t>（7月）</t>
  </si>
  <si>
    <t>（8月）</t>
  </si>
  <si>
    <t>（9月）</t>
  </si>
  <si>
    <t>（10月）</t>
  </si>
  <si>
    <t>①『漢書』五行志日食記事</t>
  </si>
  <si>
    <t>②推日食法（※）</t>
  </si>
  <si>
    <t>③三統暦干支（※）</t>
  </si>
  <si>
    <t>翌10月</t>
  </si>
  <si>
    <t>閏年用</t>
  </si>
  <si>
    <t>高帝三年十月甲戌晦</t>
  </si>
  <si>
    <t>(1)十一月甲戌朔
(2)正月甲戌二日</t>
  </si>
  <si>
    <t>③-(1)は①の1日違い。
②に合致する月なし。比月食。</t>
  </si>
  <si>
    <t>高帝三年十一月癸卯晦</t>
  </si>
  <si>
    <t>(1)十二月癸卯朔
(2)二月癸卯二日</t>
  </si>
  <si>
    <t>③-(1)は①の1日違い。
③-(2)は②の1ヶ月前。</t>
  </si>
  <si>
    <t>高帝九年六月乙未晦</t>
  </si>
  <si>
    <r>
      <rPr>
        <sz val="11"/>
        <color theme="1"/>
        <rFont val="ＭＳ Ｐゴシック"/>
        <family val="3"/>
        <charset val="128"/>
        <scheme val="minor"/>
      </rPr>
      <t>十二月、</t>
    </r>
    <r>
      <rPr>
        <b/>
        <u/>
        <sz val="11"/>
        <color theme="1"/>
        <rFont val="ＭＳ Ｐゴシック"/>
        <family val="3"/>
        <charset val="128"/>
        <scheme val="minor"/>
      </rPr>
      <t>六月</t>
    </r>
  </si>
  <si>
    <t>七月乙未朔</t>
  </si>
  <si>
    <t>③は①の1日違い、②の1ヶ月後。</t>
  </si>
  <si>
    <t>惠帝七年正月辛丑朔</t>
  </si>
  <si>
    <r>
      <rPr>
        <b/>
        <u/>
        <sz val="11"/>
        <color theme="1"/>
        <rFont val="ＭＳ Ｐゴシック"/>
        <family val="3"/>
        <charset val="128"/>
        <scheme val="minor"/>
      </rPr>
      <t>十一月</t>
    </r>
    <r>
      <rPr>
        <sz val="11"/>
        <color theme="1"/>
        <rFont val="ＭＳ Ｐゴシック"/>
        <family val="3"/>
        <charset val="128"/>
        <scheme val="minor"/>
      </rPr>
      <t>、五月</t>
    </r>
  </si>
  <si>
    <t>(1)十一月辛丑朔
(2)正月辛丑二日</t>
  </si>
  <si>
    <t>③-(2)は①の1日違い。
③-(1)は②と合致。</t>
  </si>
  <si>
    <t>惠帝七年五月丁卯先晦一日</t>
  </si>
  <si>
    <r>
      <rPr>
        <sz val="11"/>
        <color theme="1"/>
        <rFont val="ＭＳ Ｐゴシック"/>
        <family val="3"/>
        <charset val="128"/>
        <scheme val="minor"/>
      </rPr>
      <t>十一月、</t>
    </r>
    <r>
      <rPr>
        <b/>
        <u/>
        <sz val="11"/>
        <color theme="1"/>
        <rFont val="ＭＳ Ｐゴシック"/>
        <family val="3"/>
        <charset val="128"/>
        <scheme val="minor"/>
      </rPr>
      <t>五月</t>
    </r>
  </si>
  <si>
    <t>五月丁卯晦</t>
  </si>
  <si>
    <t>高后二年六月丙戌晦</t>
  </si>
  <si>
    <t>閏7月</t>
  </si>
  <si>
    <t>(1)四月丙戌晦
(2)七月丙戌朔</t>
  </si>
  <si>
    <t>③-(2)は①の1日違い。
③-(1)は②の1ヶ月後。</t>
  </si>
  <si>
    <t>高后七年正月己丑晦</t>
  </si>
  <si>
    <t>二月己丑朔</t>
  </si>
  <si>
    <t>文帝二年十一月癸卯晦</t>
  </si>
  <si>
    <r>
      <rPr>
        <b/>
        <u/>
        <sz val="11"/>
        <color theme="1"/>
        <rFont val="ＭＳ Ｐゴシック"/>
        <family val="3"/>
        <charset val="128"/>
        <scheme val="minor"/>
      </rPr>
      <t>十一月</t>
    </r>
    <r>
      <rPr>
        <sz val="11"/>
        <color theme="1"/>
        <rFont val="ＭＳ Ｐゴシック"/>
        <family val="3"/>
        <charset val="128"/>
        <scheme val="minor"/>
      </rPr>
      <t>、五月、十月</t>
    </r>
  </si>
  <si>
    <t>十二月癸卯朔</t>
  </si>
  <si>
    <t>文帝三年十月丁酉晦</t>
  </si>
  <si>
    <r>
      <rPr>
        <b/>
        <u/>
        <sz val="11"/>
        <color theme="1"/>
        <rFont val="ＭＳ Ｐゴシック"/>
        <family val="3"/>
        <charset val="128"/>
        <scheme val="minor"/>
      </rPr>
      <t>前年十月</t>
    </r>
    <r>
      <rPr>
        <sz val="11"/>
        <color theme="1"/>
        <rFont val="ＭＳ Ｐゴシック"/>
        <family val="3"/>
        <charset val="128"/>
        <scheme val="minor"/>
      </rPr>
      <t>、四月、十月</t>
    </r>
  </si>
  <si>
    <t>十一月丁酉朔</t>
  </si>
  <si>
    <t>文帝三年十一月丁卯晦</t>
  </si>
  <si>
    <t>四月、十月</t>
  </si>
  <si>
    <t>(1)十二月丁卯朔
(2)二月丁卯二日</t>
  </si>
  <si>
    <t>文帝後四年四月丙辰晦</t>
  </si>
  <si>
    <t>五月丙辰朔</t>
  </si>
  <si>
    <t>③は①の1日違い、②と合致。</t>
  </si>
  <si>
    <t>文帝後七年正月辛未朔</t>
  </si>
  <si>
    <r>
      <rPr>
        <b/>
        <u/>
        <sz val="11"/>
        <color theme="1"/>
        <rFont val="ＭＳ Ｐゴシック"/>
        <family val="3"/>
        <charset val="128"/>
        <scheme val="minor"/>
      </rPr>
      <t>前年十月</t>
    </r>
    <r>
      <rPr>
        <sz val="11"/>
        <color theme="1"/>
        <rFont val="ＭＳ Ｐゴシック"/>
        <family val="3"/>
        <charset val="128"/>
        <scheme val="minor"/>
      </rPr>
      <t>、三月、九月</t>
    </r>
  </si>
  <si>
    <t>(1)十一月辛未朔
(2)正月辛未二日</t>
  </si>
  <si>
    <t>景帝三年二月壬午晦</t>
  </si>
  <si>
    <t>三月壬午朔</t>
  </si>
  <si>
    <t>景帝七年十一月庚寅晦</t>
  </si>
  <si>
    <r>
      <rPr>
        <b/>
        <u/>
        <sz val="11"/>
        <color theme="1"/>
        <rFont val="ＭＳ Ｐゴシック"/>
        <family val="3"/>
        <charset val="128"/>
        <scheme val="minor"/>
      </rPr>
      <t>十一月</t>
    </r>
    <r>
      <rPr>
        <sz val="11"/>
        <color theme="1"/>
        <rFont val="ＭＳ Ｐゴシック"/>
        <family val="3"/>
        <charset val="128"/>
        <scheme val="minor"/>
      </rPr>
      <t>、四月</t>
    </r>
  </si>
  <si>
    <t>十二月庚寅朔</t>
  </si>
  <si>
    <t>景帝中元年十二月甲寅晦</t>
  </si>
  <si>
    <t>(1)正月甲寅朔
(2)三月甲寅二日</t>
  </si>
  <si>
    <t>③-(1)は①の1日違い、
③-(2)は②の1ヶ月前。</t>
  </si>
  <si>
    <t>景帝中二年九月甲戌晦</t>
  </si>
  <si>
    <t>九月甲戌朔</t>
  </si>
  <si>
    <t>③は①の1ヶ月前、②と合致。</t>
  </si>
  <si>
    <t>景帝中三年九月戊戌晦</t>
  </si>
  <si>
    <t>十月戊戌朔</t>
  </si>
  <si>
    <t>景帝中六年七月辛亥晦</t>
  </si>
  <si>
    <t>七月辛亥晦</t>
  </si>
  <si>
    <t>③は①と合致、②の1ヶ月後。</t>
  </si>
  <si>
    <t>景帝後元年七月乙巳先晦一日</t>
  </si>
  <si>
    <t>七月乙巳晦</t>
  </si>
  <si>
    <t>武帝建元二年二月丙戌朔</t>
  </si>
  <si>
    <t>(1)二月丙戌二日
(2)四月丙戌三日</t>
  </si>
  <si>
    <t>③-(1)は①の1日違い、
③-(2)は②と合致。</t>
  </si>
  <si>
    <t>武帝建元三年九月丙子晦</t>
  </si>
  <si>
    <t>十月丙子朔</t>
  </si>
  <si>
    <t>武帝建元五年正月己巳朔</t>
  </si>
  <si>
    <t>③は①の1日違い、②の1ヶ月前。</t>
  </si>
  <si>
    <t>元光元年二月丙辰晦</t>
  </si>
  <si>
    <r>
      <rPr>
        <b/>
        <u/>
        <sz val="11"/>
        <color theme="1"/>
        <rFont val="ＭＳ Ｐゴシック"/>
        <family val="3"/>
        <charset val="128"/>
        <scheme val="minor"/>
      </rPr>
      <t>正月</t>
    </r>
    <r>
      <rPr>
        <sz val="11"/>
        <color theme="1"/>
        <rFont val="ＭＳ Ｐゴシック"/>
        <family val="3"/>
        <charset val="128"/>
        <scheme val="minor"/>
      </rPr>
      <t>、六月</t>
    </r>
  </si>
  <si>
    <t>(1)十二月丙辰晦
(2)閏二月丙辰朔</t>
  </si>
  <si>
    <t>③-(2)は①の1日違い、
③-(1)は②の1ヶ月前。</t>
  </si>
  <si>
    <t>元光元年七月癸未先晦一日</t>
  </si>
  <si>
    <r>
      <rPr>
        <sz val="11"/>
        <color theme="1"/>
        <rFont val="ＭＳ Ｐゴシック"/>
        <family val="3"/>
        <charset val="128"/>
        <scheme val="minor"/>
      </rPr>
      <t>正月、</t>
    </r>
    <r>
      <rPr>
        <b/>
        <u/>
        <sz val="11"/>
        <color theme="1"/>
        <rFont val="ＭＳ Ｐゴシック"/>
        <family val="3"/>
        <charset val="128"/>
        <scheme val="minor"/>
      </rPr>
      <t>六月</t>
    </r>
  </si>
  <si>
    <t>六月癸未晦</t>
  </si>
  <si>
    <t>元朔二年二月乙巳晦</t>
  </si>
  <si>
    <t>三月乙巳朔</t>
  </si>
  <si>
    <t>元朔六年十一月癸丑晦</t>
  </si>
  <si>
    <t>十二月癸丑朔</t>
  </si>
  <si>
    <t>元狩元年五月乙巳晦</t>
  </si>
  <si>
    <r>
      <rPr>
        <b/>
        <u/>
        <sz val="11"/>
        <color theme="1"/>
        <rFont val="ＭＳ Ｐゴシック"/>
        <family val="3"/>
        <charset val="128"/>
        <scheme val="minor"/>
      </rPr>
      <t>四月</t>
    </r>
    <r>
      <rPr>
        <sz val="11"/>
        <color theme="1"/>
        <rFont val="ＭＳ Ｐゴシック"/>
        <family val="3"/>
        <charset val="128"/>
        <scheme val="minor"/>
      </rPr>
      <t>、十一月</t>
    </r>
  </si>
  <si>
    <t>(1)三月乙巳晦
(2)六月乙巳朔</t>
  </si>
  <si>
    <t>③-(2)は①の1日違い、
③-(1)は②と合致。</t>
  </si>
  <si>
    <t>元鼎五年四月丁丑晦</t>
  </si>
  <si>
    <t>五月丁丑朔</t>
  </si>
  <si>
    <t>元封四年六月己酉朔</t>
  </si>
  <si>
    <r>
      <rPr>
        <b/>
        <u/>
        <sz val="11"/>
        <color theme="1"/>
        <rFont val="ＭＳ Ｐゴシック"/>
        <family val="3"/>
        <charset val="128"/>
        <scheme val="minor"/>
      </rPr>
      <t>二月</t>
    </r>
    <r>
      <rPr>
        <sz val="11"/>
        <color theme="1"/>
        <rFont val="ＭＳ Ｐゴシック"/>
        <family val="3"/>
        <charset val="128"/>
        <scheme val="minor"/>
      </rPr>
      <t>、七月</t>
    </r>
  </si>
  <si>
    <t>(1)正月己酉晦
(2)五月己酉二日</t>
  </si>
  <si>
    <t>③-(2)は①の1ヶ月前、
③-(1)は②と合致。</t>
  </si>
  <si>
    <t>（11月）</t>
  </si>
  <si>
    <t>太始元年正月乙巳晦</t>
  </si>
  <si>
    <t>閏前12月</t>
  </si>
  <si>
    <r>
      <rPr>
        <sz val="11"/>
        <color theme="1"/>
        <rFont val="ＭＳ Ｐゴシック"/>
        <family val="3"/>
        <charset val="128"/>
        <scheme val="minor"/>
      </rPr>
      <t>前十二月、</t>
    </r>
    <r>
      <rPr>
        <b/>
        <u/>
        <sz val="11"/>
        <color theme="1"/>
        <rFont val="ＭＳ Ｐゴシック"/>
        <family val="3"/>
        <charset val="128"/>
        <scheme val="minor"/>
      </rPr>
      <t>六月</t>
    </r>
    <r>
      <rPr>
        <sz val="11"/>
        <color theme="1"/>
        <rFont val="ＭＳ Ｐゴシック"/>
        <family val="3"/>
        <charset val="128"/>
        <scheme val="minor"/>
      </rPr>
      <t>、十二月</t>
    </r>
  </si>
  <si>
    <t>(1)前年閏十二月乙巳晦
(2)五月乙巳二日</t>
  </si>
  <si>
    <t>③-(1)が①の1ヶ月前、 
③-(2)が②の1ヶ月前。</t>
  </si>
  <si>
    <t>太始四年十月甲寅晦</t>
  </si>
  <si>
    <t>十一月甲寅朔</t>
  </si>
  <si>
    <t>征和四年八月辛酉晦</t>
  </si>
  <si>
    <t>八月辛酉晦</t>
  </si>
  <si>
    <t>昭帝始元三年十一月壬辰朔</t>
  </si>
  <si>
    <t>十一月壬辰朔</t>
  </si>
  <si>
    <t>元鳳元年七月己亥晦</t>
  </si>
  <si>
    <t>七月己亥晦</t>
  </si>
  <si>
    <t>宣帝地節元年十二月癸亥晦</t>
  </si>
  <si>
    <r>
      <rPr>
        <sz val="11"/>
        <color theme="1"/>
        <rFont val="ＭＳ Ｐゴシック"/>
        <family val="3"/>
        <charset val="128"/>
        <scheme val="minor"/>
      </rPr>
      <t>正月、六月、</t>
    </r>
    <r>
      <rPr>
        <b/>
        <u/>
        <sz val="11"/>
        <color theme="1"/>
        <rFont val="ＭＳ Ｐゴシック"/>
        <family val="3"/>
        <charset val="128"/>
        <scheme val="minor"/>
      </rPr>
      <t>十二月</t>
    </r>
  </si>
  <si>
    <t>十二月癸亥晦</t>
  </si>
  <si>
    <t>※地節二年</t>
  </si>
  <si>
    <t>五鳳元年十二月乙酉朔</t>
  </si>
  <si>
    <t>十二月乙酉朔</t>
  </si>
  <si>
    <t>五鳳四年四月辛丑朔</t>
  </si>
  <si>
    <t>四月辛丑朔</t>
  </si>
  <si>
    <t>元帝永光二年三月壬戌朔</t>
  </si>
  <si>
    <t>三月壬戌朔</t>
  </si>
  <si>
    <t>永光四年六月戊寅晦</t>
  </si>
  <si>
    <t>六月戊寅晦</t>
  </si>
  <si>
    <t>建昭五年六月壬申晦</t>
  </si>
  <si>
    <t>閏5月</t>
  </si>
  <si>
    <r>
      <rPr>
        <sz val="11"/>
        <color theme="1"/>
        <rFont val="ＭＳ Ｐゴシック"/>
        <family val="3"/>
        <charset val="128"/>
        <scheme val="minor"/>
      </rPr>
      <t>三月、</t>
    </r>
    <r>
      <rPr>
        <b/>
        <u/>
        <sz val="11"/>
        <color theme="1"/>
        <rFont val="ＭＳ Ｐゴシック"/>
        <family val="3"/>
        <charset val="128"/>
        <scheme val="minor"/>
      </rPr>
      <t>八月</t>
    </r>
  </si>
  <si>
    <t>六月壬申晦</t>
  </si>
  <si>
    <t>③は①と合致、②の1ヶ月前。</t>
  </si>
  <si>
    <t>成帝建始三年十二月戊申朔</t>
  </si>
  <si>
    <r>
      <rPr>
        <sz val="11"/>
        <color theme="1"/>
        <rFont val="ＭＳ Ｐゴシック"/>
        <family val="3"/>
        <charset val="128"/>
        <scheme val="minor"/>
      </rPr>
      <t>六月、</t>
    </r>
    <r>
      <rPr>
        <b/>
        <u/>
        <sz val="11"/>
        <color theme="1"/>
        <rFont val="ＭＳ Ｐゴシック"/>
        <family val="3"/>
        <charset val="128"/>
        <scheme val="minor"/>
      </rPr>
      <t>十一月</t>
    </r>
  </si>
  <si>
    <t>十二月戊申朔</t>
  </si>
  <si>
    <t>河平元年四月己亥晦</t>
  </si>
  <si>
    <t>四月己亥晦</t>
  </si>
  <si>
    <t>三年八月乙卯晦</t>
  </si>
  <si>
    <t>八月乙卯晦</t>
  </si>
  <si>
    <t>四年三月癸丑朔</t>
  </si>
  <si>
    <t>二月、八月</t>
  </si>
  <si>
    <t>三月癸丑朔</t>
  </si>
  <si>
    <t>陽朔元年二月丁未晦</t>
  </si>
  <si>
    <t>二月丁未晦</t>
  </si>
  <si>
    <t>永始元年九月丁巳晦</t>
  </si>
  <si>
    <t>九月丁巳晦</t>
  </si>
  <si>
    <t>永始二年二月乙酉晦</t>
  </si>
  <si>
    <t>二月乙酉晦</t>
  </si>
  <si>
    <t>永始三年正月己卯晦</t>
  </si>
  <si>
    <t>正月己卯晦</t>
  </si>
  <si>
    <t>永始四年七月辛未晦</t>
  </si>
  <si>
    <t>七月辛未晦</t>
  </si>
  <si>
    <t>元延元年正月己亥朔</t>
  </si>
  <si>
    <r>
      <rPr>
        <b/>
        <u/>
        <sz val="11"/>
        <color theme="1"/>
        <rFont val="ＭＳ Ｐゴシック"/>
        <family val="3"/>
        <charset val="128"/>
        <scheme val="minor"/>
      </rPr>
      <t>正月</t>
    </r>
    <r>
      <rPr>
        <sz val="11"/>
        <color theme="1"/>
        <rFont val="ＭＳ Ｐゴシック"/>
        <family val="3"/>
        <charset val="128"/>
        <scheme val="minor"/>
      </rPr>
      <t>、六月、十一月</t>
    </r>
  </si>
  <si>
    <t>正月己亥朔</t>
  </si>
  <si>
    <t>③は①と合致、②とも合致。</t>
  </si>
  <si>
    <t>哀帝元壽元年正月辛丑朔</t>
  </si>
  <si>
    <t>正月辛丑朔</t>
  </si>
  <si>
    <t>元壽二年三月壬辰晦</t>
  </si>
  <si>
    <t>三月壬辰晦</t>
  </si>
  <si>
    <t>平帝元始元年五月丁巳朔</t>
  </si>
  <si>
    <t>五月丁巳朔</t>
  </si>
  <si>
    <t>元始二年九月戊申晦</t>
  </si>
  <si>
    <r>
      <rPr>
        <sz val="11"/>
        <color theme="1"/>
        <rFont val="ＭＳ Ｐゴシック"/>
        <family val="3"/>
        <charset val="128"/>
        <scheme val="minor"/>
      </rPr>
      <t>四月、</t>
    </r>
    <r>
      <rPr>
        <b/>
        <u/>
        <sz val="11"/>
        <color theme="1"/>
        <rFont val="ＭＳ Ｐゴシック"/>
        <family val="3"/>
        <charset val="128"/>
        <scheme val="minor"/>
      </rPr>
      <t>閏九月</t>
    </r>
  </si>
  <si>
    <t>閏九月戊申晦</t>
  </si>
  <si>
    <t>※①とそろえるために、天正を十一月にして表記。</t>
  </si>
  <si>
    <t>①『春秋』・『漢書』五行志日食記事の日付</t>
  </si>
  <si>
    <t>②推日食法によって算出される月名</t>
  </si>
  <si>
    <t>③三統暦に於いて①の干支が配置される日付</t>
  </si>
  <si>
    <t>③が②の1ヶ月前となる記事</t>
  </si>
  <si>
    <t>　　かつ②が①の日付の1ヶ月前</t>
  </si>
  <si>
    <t>　　かつ②が①の日付と同月</t>
  </si>
  <si>
    <t>　　かつ②が①の日付の1ヶ月後（③＝①）</t>
  </si>
  <si>
    <t>　　かつ②が①の日付と2ヶ月以上前後</t>
  </si>
  <si>
    <t>③と②が合致する記事</t>
  </si>
  <si>
    <t>　　かつ②が①の日付と同月（③＝①）</t>
  </si>
  <si>
    <t>　　かつ②が①の日付の1ヶ月後</t>
  </si>
  <si>
    <t>③が②の1ヶ月後となる記事</t>
  </si>
  <si>
    <t>　　かつ②が①の日付の1ヶ月前（③＝①）</t>
  </si>
  <si>
    <t>その他</t>
  </si>
  <si>
    <t>合計</t>
  </si>
  <si>
    <t>対照表②：先行研究まとめ</t>
  </si>
  <si>
    <t>薮内清説</t>
  </si>
  <si>
    <t>郜積意説</t>
  </si>
  <si>
    <t>平澤案</t>
  </si>
  <si>
    <t>劉歆推算</t>
  </si>
  <si>
    <t>「推月食法による」</t>
  </si>
  <si>
    <t>三統暦干支</t>
  </si>
  <si>
    <t>三統暦干支（※）</t>
  </si>
  <si>
    <t>推日食法</t>
  </si>
  <si>
    <t>正月二日</t>
  </si>
  <si>
    <t>六月</t>
  </si>
  <si>
    <t>十月</t>
  </si>
  <si>
    <t>（二月）晦</t>
  </si>
  <si>
    <t>三月</t>
  </si>
  <si>
    <t>五月二日</t>
  </si>
  <si>
    <t>五月</t>
  </si>
  <si>
    <t>十月二日</t>
  </si>
  <si>
    <t>九月</t>
  </si>
  <si>
    <t>八月</t>
  </si>
  <si>
    <t>七月</t>
  </si>
  <si>
    <t>二月朔</t>
  </si>
  <si>
    <t>二月</t>
  </si>
  <si>
    <t>正月朔</t>
  </si>
  <si>
    <t>前年十二月</t>
  </si>
  <si>
    <t>四月二日</t>
  </si>
  <si>
    <t>四月</t>
  </si>
  <si>
    <t>三月晦</t>
  </si>
  <si>
    <t>前年十二月二日</t>
  </si>
  <si>
    <t>十二月</t>
  </si>
  <si>
    <t>六月二日</t>
  </si>
  <si>
    <t>六月甲戌二日</t>
  </si>
  <si>
    <t>五月甲戌朔</t>
  </si>
  <si>
    <t>五月甲戌朔、
七月甲戌二日</t>
  </si>
  <si>
    <t>二日</t>
  </si>
  <si>
    <t>十一月</t>
  </si>
  <si>
    <t>十二月二日</t>
  </si>
  <si>
    <t>十月丙寅二日</t>
  </si>
  <si>
    <t>十月丙寅二日、
十二月丙寅三日</t>
  </si>
  <si>
    <t>※郜氏論文の附表「拠三統術所排《春秋》経伝日食之年朔閏表」を専ら参照。</t>
  </si>
  <si>
    <t>　ただし襄公十四年については前年干支が表中に無いため論文本文を参照して補充。</t>
  </si>
  <si>
    <t>『春秋』の記事</t>
  </si>
  <si>
    <t>劉歆説</t>
  </si>
  <si>
    <t>基本情報</t>
  </si>
  <si>
    <t>日月食算出</t>
  </si>
  <si>
    <t>月食</t>
  </si>
  <si>
    <t>日食</t>
  </si>
  <si>
    <t>推正月朔（天正）</t>
  </si>
  <si>
    <t>天正朔</t>
  </si>
  <si>
    <t>年月日</t>
  </si>
  <si>
    <t>月日</t>
  </si>
  <si>
    <t>分野</t>
  </si>
  <si>
    <t>西暦（B.C.）</t>
  </si>
  <si>
    <t>上元以来年数</t>
  </si>
  <si>
    <t>閏月</t>
  </si>
  <si>
    <t>天正の会余歳積月</t>
  </si>
  <si>
    <t>積月×23/135の商</t>
  </si>
  <si>
    <t>残余</t>
  </si>
  <si>
    <t>初回</t>
  </si>
  <si>
    <t>第二回</t>
  </si>
  <si>
    <t>第三回</t>
  </si>
  <si>
    <t>積月</t>
  </si>
  <si>
    <t>閏余</t>
  </si>
  <si>
    <t>積日</t>
  </si>
  <si>
    <t>小余</t>
  </si>
  <si>
    <t>大余</t>
  </si>
  <si>
    <t>干支</t>
  </si>
  <si>
    <t>燕、越</t>
  </si>
  <si>
    <t>趙、晉</t>
  </si>
  <si>
    <t>楚、鄭</t>
  </si>
  <si>
    <t>魯、衞</t>
  </si>
  <si>
    <t>魯、趙</t>
  </si>
  <si>
    <t>秦、周</t>
  </si>
  <si>
    <t>秦、晉</t>
  </si>
  <si>
    <t>齊、衞</t>
  </si>
  <si>
    <t>齊、越</t>
  </si>
  <si>
    <t>周、楚</t>
  </si>
  <si>
    <t>宋、燕</t>
  </si>
  <si>
    <t>晉、趙</t>
  </si>
  <si>
    <t>燕、趙</t>
  </si>
  <si>
    <t>※検算用（章首）</t>
  </si>
  <si>
    <t>僖公五年正月朔冬至辛亥</t>
  </si>
  <si>
    <t>成公十二年正月朔冬至庚寅</t>
  </si>
  <si>
    <t>昭公二十年正月朔冬至己丑</t>
  </si>
  <si>
    <t>定公七年正月朔冬至己巳</t>
  </si>
  <si>
    <t>太初元年前年正月朔冬至甲子</t>
  </si>
  <si>
    <t>『漢書』五行志の記事</t>
  </si>
  <si>
    <t>高帝元年</t>
  </si>
  <si>
    <t>惠帝元年</t>
  </si>
  <si>
    <t>高后元年</t>
  </si>
  <si>
    <t>文帝元年</t>
  </si>
  <si>
    <t>文帝後元年</t>
  </si>
  <si>
    <t>景帝元年</t>
  </si>
  <si>
    <t>武帝建元年</t>
  </si>
  <si>
    <t>元朔元年</t>
  </si>
  <si>
    <t>元鼎元年</t>
  </si>
  <si>
    <t>元封元年</t>
  </si>
  <si>
    <t>夏正</t>
  </si>
  <si>
    <t>閏？</t>
  </si>
  <si>
    <t>※翌始元二年</t>
  </si>
  <si>
    <t>※翌地節二年</t>
  </si>
  <si>
    <t>※翌五鳳二年</t>
  </si>
  <si>
    <t>翌建始四年</t>
  </si>
  <si>
    <t>三年八月乙卯晦， 日有食之</t>
  </si>
  <si>
    <t>四年三月癸丑朔， 日有食之</t>
  </si>
  <si>
    <t>陽朔元年二月丁未晦， 日有食之</t>
  </si>
  <si>
    <t>永始元年九月丁巳晦， 日有食之</t>
  </si>
  <si>
    <t>月</t>
  </si>
  <si>
    <t>子</t>
  </si>
  <si>
    <t>越</t>
  </si>
  <si>
    <t>丑</t>
  </si>
  <si>
    <t>斉？　魯？</t>
  </si>
  <si>
    <t>寅</t>
  </si>
  <si>
    <t>衛</t>
  </si>
  <si>
    <t>卯</t>
  </si>
  <si>
    <t>魯</t>
  </si>
  <si>
    <t>辰</t>
  </si>
  <si>
    <t>趙</t>
  </si>
  <si>
    <t>巳</t>
  </si>
  <si>
    <t>晋</t>
  </si>
  <si>
    <t>午</t>
  </si>
  <si>
    <t>秦</t>
  </si>
  <si>
    <t>未</t>
  </si>
  <si>
    <t>周</t>
  </si>
  <si>
    <t>申</t>
  </si>
  <si>
    <t>楚</t>
  </si>
  <si>
    <t>酉</t>
  </si>
  <si>
    <t>鄭</t>
  </si>
  <si>
    <t>戌</t>
  </si>
  <si>
    <t>宋</t>
  </si>
  <si>
    <t>亥</t>
  </si>
  <si>
    <t>燕</t>
  </si>
  <si>
    <t>襄公二十七年十二月巳亥</t>
  </si>
  <si>
    <t>番号</t>
  </si>
  <si>
    <t>干支（第三統）</t>
  </si>
  <si>
    <t>干支（第一統）</t>
  </si>
  <si>
    <t>甲</t>
  </si>
  <si>
    <t>乙</t>
  </si>
  <si>
    <t>丙</t>
  </si>
  <si>
    <t>丁</t>
  </si>
  <si>
    <t>戊</t>
  </si>
  <si>
    <t>己</t>
  </si>
  <si>
    <t>庚</t>
  </si>
  <si>
    <t>辛</t>
  </si>
  <si>
    <t>壬</t>
  </si>
  <si>
    <t>癸</t>
  </si>
  <si>
    <r>
      <rPr>
        <sz val="11"/>
        <color theme="1"/>
        <rFont val="ＭＳ Ｐゴシック"/>
        <family val="3"/>
        <charset val="128"/>
        <scheme val="minor"/>
      </rPr>
      <t>三月</t>
    </r>
    <r>
      <rPr>
        <sz val="11"/>
        <color theme="1"/>
        <rFont val="ＭＳ Ｐゴシック"/>
        <family val="3"/>
        <charset val="128"/>
        <scheme val="minor"/>
      </rPr>
      <t>、九月</t>
    </r>
    <phoneticPr fontId="8"/>
  </si>
  <si>
    <t>（11.11%）</t>
  </si>
  <si>
    <t>（13.79%）</t>
  </si>
  <si>
    <t>（8.00%）</t>
  </si>
  <si>
    <t>（8.33%）</t>
  </si>
  <si>
    <t>（0.00%）</t>
  </si>
  <si>
    <t>（3.45%）</t>
  </si>
  <si>
    <t>（4.00%）</t>
  </si>
  <si>
    <t>（2.78%）</t>
  </si>
  <si>
    <t>（10.34%）</t>
  </si>
  <si>
    <t>（63.89%）</t>
  </si>
  <si>
    <t>（20.69%）</t>
  </si>
  <si>
    <t>（13.89%）</t>
  </si>
  <si>
    <t>（5.56%）</t>
  </si>
  <si>
    <t>（44.44%）</t>
  </si>
  <si>
    <t>（58.62%）</t>
  </si>
  <si>
    <t>（88.00%）</t>
  </si>
  <si>
    <t>（48.28%）</t>
  </si>
  <si>
    <t>（6.90%）</t>
  </si>
  <si>
    <t>（100.00%）</t>
  </si>
  <si>
    <t>集計表：推日食法結果</t>
    <rPh sb="0" eb="3">
      <t>シュウケイヒョウ</t>
    </rPh>
    <phoneticPr fontId="8"/>
  </si>
  <si>
    <t>　　　『春秋』所載日食記事</t>
    <phoneticPr fontId="8"/>
  </si>
  <si>
    <t>　　　『漢書』五行志（太初以前）</t>
    <phoneticPr fontId="8"/>
  </si>
  <si>
    <t>　　　『漢書』五行志（太初以降）</t>
    <phoneticPr fontId="8"/>
  </si>
  <si>
    <t>趙は誤りか</t>
    <rPh sb="2" eb="3">
      <t>アヤマ</t>
    </rPh>
    <phoneticPr fontId="8"/>
  </si>
  <si>
    <t>魯・衛とも誤り？</t>
    <rPh sb="5" eb="6">
      <t>アヤマ</t>
    </rPh>
    <phoneticPr fontId="8"/>
  </si>
  <si>
    <t>魯は誤りか</t>
    <rPh sb="2" eb="3">
      <t>アヤマ</t>
    </rPh>
    <phoneticPr fontId="8"/>
  </si>
  <si>
    <t>鄭は誤りか</t>
    <rPh sb="2" eb="3">
      <t>アヤマ</t>
    </rPh>
    <phoneticPr fontId="8"/>
  </si>
  <si>
    <t>（高帝四年）</t>
    <phoneticPr fontId="8"/>
  </si>
  <si>
    <t>（襄公十三年）</t>
    <phoneticPr fontId="8"/>
  </si>
  <si>
    <t>（襄公二十二年）</t>
    <phoneticPr fontId="8"/>
  </si>
  <si>
    <t>（定公十三年）</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</si>
</sst>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font>
      <sz val="11"/>
      <color theme="1"/>
      <name val="ＭＳ Ｐゴシック"/>
      <charset val="134"/>
      <scheme val="minor"/>
    </font>
    <font>
      <sz val="11"/>
      <color theme="1"/>
      <name val="ＭＳ Ｐゴシック"/>
      <family val="3"/>
      <charset val="128"/>
      <scheme val="minor"/>
    </font>
    <font>
      <sz val="11"/>
      <color theme="1"/>
      <name val="ＭＳ 明朝"/>
      <family val="1"/>
      <charset val="128"/>
    </font>
    <font>
      <sz val="11"/>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b/>
      <u/>
      <sz val="11"/>
      <color theme="1"/>
      <name val="ＭＳ Ｐゴシック"/>
      <family val="3"/>
      <charset val="128"/>
      <scheme val="minor"/>
    </font>
    <font>
      <sz val="6"/>
      <name val="ＭＳ Ｐゴシック"/>
      <family val="3"/>
      <charset val="128"/>
      <scheme val="minor"/>
    </font>
    <font>
      <b/>
      <u/>
      <sz val="11"/>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0" fontId="3" fillId="0" borderId="0">
      <alignment vertical="center"/>
    </xf>
  </cellStyleXfs>
  <cellXfs count="47">
    <xf numFmtId="0" fontId="0" fillId="0" borderId="0" xfId="0">
      <alignment vertical="center"/>
    </xf>
    <xf numFmtId="0" fontId="1" fillId="0" borderId="1" xfId="0" applyFont="1" applyBorder="1">
      <alignment vertical="center"/>
    </xf>
    <xf numFmtId="0" fontId="0" fillId="0" borderId="1" xfId="0" applyBorder="1">
      <alignment vertical="center"/>
    </xf>
    <xf numFmtId="0" fontId="1" fillId="0" borderId="0" xfId="0" applyFont="1">
      <alignment vertical="center"/>
    </xf>
    <xf numFmtId="0" fontId="0" fillId="2" borderId="0" xfId="0" applyFill="1">
      <alignment vertical="center"/>
    </xf>
    <xf numFmtId="0" fontId="2" fillId="0" borderId="0" xfId="0" applyFont="1" applyAlignment="1">
      <alignment horizontal="justify" vertical="center"/>
    </xf>
    <xf numFmtId="0" fontId="0" fillId="0" borderId="3" xfId="0" applyBorder="1">
      <alignment vertical="center"/>
    </xf>
    <xf numFmtId="0" fontId="1" fillId="0" borderId="4" xfId="0" applyFont="1" applyBorder="1">
      <alignment vertical="center"/>
    </xf>
    <xf numFmtId="0" fontId="0" fillId="0" borderId="5" xfId="0" applyBorder="1">
      <alignment vertical="center"/>
    </xf>
    <xf numFmtId="0" fontId="1" fillId="2" borderId="1" xfId="0" applyFont="1" applyFill="1" applyBorder="1">
      <alignment vertical="center"/>
    </xf>
    <xf numFmtId="0" fontId="1" fillId="2" borderId="1" xfId="0" applyFont="1" applyFill="1" applyBorder="1" applyAlignment="1">
      <alignment vertical="center" wrapText="1"/>
    </xf>
    <xf numFmtId="0" fontId="1" fillId="0" borderId="1" xfId="0" applyFont="1" applyBorder="1" applyAlignment="1">
      <alignment vertical="center" wrapText="1"/>
    </xf>
    <xf numFmtId="0" fontId="4" fillId="0" borderId="1" xfId="0" applyFont="1" applyBorder="1">
      <alignment vertical="center"/>
    </xf>
    <xf numFmtId="0" fontId="4" fillId="0" borderId="4" xfId="0" applyFont="1" applyBorder="1">
      <alignment vertical="center"/>
    </xf>
    <xf numFmtId="0" fontId="4" fillId="0" borderId="5" xfId="0" applyFont="1" applyBorder="1" applyAlignment="1">
      <alignment horizontal="right" vertical="center"/>
    </xf>
    <xf numFmtId="176" fontId="4" fillId="0" borderId="5" xfId="0" applyNumberFormat="1" applyFont="1" applyBorder="1" applyAlignment="1">
      <alignment horizontal="right" vertical="center"/>
    </xf>
    <xf numFmtId="0" fontId="5" fillId="0" borderId="1" xfId="0" applyFont="1" applyBorder="1" applyAlignment="1">
      <alignment vertical="center" wrapText="1"/>
    </xf>
    <xf numFmtId="0" fontId="5" fillId="0" borderId="4" xfId="0" applyFont="1" applyBorder="1">
      <alignment vertical="center"/>
    </xf>
    <xf numFmtId="176" fontId="5" fillId="0" borderId="5" xfId="0" applyNumberFormat="1" applyFont="1" applyBorder="1" applyAlignment="1">
      <alignment horizontal="right" vertical="center"/>
    </xf>
    <xf numFmtId="0" fontId="0" fillId="0" borderId="4" xfId="0" applyBorder="1">
      <alignment vertical="center"/>
    </xf>
    <xf numFmtId="0" fontId="0" fillId="0" borderId="5" xfId="0" applyBorder="1" applyAlignment="1">
      <alignment horizontal="right" vertical="center"/>
    </xf>
    <xf numFmtId="0" fontId="4" fillId="2" borderId="4" xfId="0" applyFont="1" applyFill="1" applyBorder="1">
      <alignment vertical="center"/>
    </xf>
    <xf numFmtId="176" fontId="4" fillId="2" borderId="5" xfId="0" applyNumberFormat="1" applyFont="1" applyFill="1" applyBorder="1" applyAlignment="1">
      <alignment horizontal="right" vertical="center"/>
    </xf>
    <xf numFmtId="0" fontId="1" fillId="0" borderId="0" xfId="0" applyFont="1" applyAlignment="1">
      <alignment vertical="center" wrapText="1"/>
    </xf>
    <xf numFmtId="0" fontId="5" fillId="2" borderId="4" xfId="0" applyFont="1" applyFill="1" applyBorder="1">
      <alignment vertical="center"/>
    </xf>
    <xf numFmtId="176" fontId="5" fillId="2" borderId="5" xfId="0" applyNumberFormat="1" applyFont="1" applyFill="1" applyBorder="1" applyAlignment="1">
      <alignment horizontal="right" vertical="center"/>
    </xf>
    <xf numFmtId="0" fontId="4" fillId="0" borderId="1" xfId="0" applyFont="1" applyBorder="1"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0" fillId="0" borderId="6" xfId="0" applyBorder="1" applyAlignment="1">
      <alignment horizontal="center" vertical="center"/>
    </xf>
    <xf numFmtId="0" fontId="0" fillId="2" borderId="1" xfId="0" applyFill="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right" vertical="center"/>
    </xf>
    <xf numFmtId="0" fontId="1" fillId="0" borderId="2" xfId="0" applyFont="1" applyBorder="1">
      <alignment vertical="center"/>
    </xf>
    <xf numFmtId="0" fontId="1" fillId="0" borderId="2" xfId="0" applyFont="1" applyBorder="1" applyAlignment="1">
      <alignment vertical="center" wrapText="1"/>
    </xf>
    <xf numFmtId="0" fontId="6" fillId="0" borderId="1" xfId="0" applyFont="1" applyBorder="1">
      <alignment vertical="center"/>
    </xf>
    <xf numFmtId="0" fontId="9" fillId="0" borderId="0" xfId="0" applyFont="1">
      <alignment vertical="center"/>
    </xf>
    <xf numFmtId="0" fontId="10" fillId="0" borderId="4" xfId="0" applyFont="1" applyBorder="1">
      <alignment vertical="center"/>
    </xf>
    <xf numFmtId="0" fontId="1" fillId="0" borderId="3" xfId="0" applyFont="1" applyBorder="1">
      <alignment vertical="center"/>
    </xf>
    <xf numFmtId="0" fontId="0" fillId="0" borderId="0" xfId="0" applyFill="1">
      <alignment vertical="center"/>
    </xf>
    <xf numFmtId="0" fontId="1" fillId="0" borderId="0" xfId="0" applyFont="1" applyFill="1">
      <alignment vertical="center"/>
    </xf>
    <xf numFmtId="0" fontId="2" fillId="0" borderId="0" xfId="0" applyFont="1" applyFill="1" applyAlignment="1">
      <alignment horizontal="justify" vertical="center"/>
    </xf>
  </cellXfs>
  <cellStyles count="2">
    <cellStyle name="標準" xfId="0" builtinId="0"/>
    <cellStyle name="標準 2"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9"/>
  <sheetViews>
    <sheetView tabSelected="1" workbookViewId="0">
      <pane xSplit="2" ySplit="4" topLeftCell="C43" activePane="bottomRight" state="frozen"/>
      <selection pane="topRight"/>
      <selection pane="bottomLeft"/>
      <selection pane="bottomRight"/>
    </sheetView>
  </sheetViews>
  <sheetFormatPr baseColWidth="10" defaultColWidth="8.6640625" defaultRowHeight="14"/>
  <cols>
    <col min="1" max="1" width="27.6640625" customWidth="1"/>
    <col min="2" max="2" width="9.1640625" style="27" customWidth="1"/>
    <col min="3" max="3" width="12.1640625" customWidth="1"/>
    <col min="4" max="6" width="6.1640625" hidden="1" customWidth="1"/>
    <col min="7" max="8" width="23.1640625" customWidth="1"/>
    <col min="9" max="9" width="43" customWidth="1"/>
    <col min="10" max="10" width="2.1640625" customWidth="1"/>
    <col min="11" max="24" width="6" style="27" customWidth="1"/>
    <col min="25" max="25" width="7.1640625" style="27" customWidth="1"/>
  </cols>
  <sheetData>
    <row r="1" spans="1:25">
      <c r="A1" s="41" t="s">
        <v>0</v>
      </c>
      <c r="K1" s="32" t="s">
        <v>1</v>
      </c>
      <c r="L1" s="28" t="s">
        <v>2</v>
      </c>
      <c r="M1" s="28" t="s">
        <v>3</v>
      </c>
      <c r="N1" s="28" t="s">
        <v>4</v>
      </c>
      <c r="O1" s="28" t="s">
        <v>5</v>
      </c>
      <c r="P1" s="28" t="s">
        <v>6</v>
      </c>
      <c r="Q1" s="28" t="s">
        <v>7</v>
      </c>
      <c r="R1" s="28" t="s">
        <v>8</v>
      </c>
      <c r="S1" s="28" t="s">
        <v>9</v>
      </c>
      <c r="T1" s="28" t="s">
        <v>10</v>
      </c>
      <c r="U1" s="28" t="s">
        <v>11</v>
      </c>
      <c r="V1" s="28" t="s">
        <v>12</v>
      </c>
      <c r="W1" s="28" t="s">
        <v>13</v>
      </c>
      <c r="X1" s="32" t="s">
        <v>14</v>
      </c>
      <c r="Y1" s="28" t="s">
        <v>15</v>
      </c>
    </row>
    <row r="2" spans="1:25">
      <c r="K2" s="33"/>
      <c r="L2" s="34"/>
      <c r="M2" s="34"/>
      <c r="N2" s="34"/>
      <c r="O2" s="34"/>
      <c r="P2" s="34"/>
      <c r="Q2" s="34"/>
      <c r="R2" s="34"/>
      <c r="S2" s="34"/>
      <c r="T2" s="34"/>
      <c r="U2" s="34"/>
      <c r="V2" s="34"/>
      <c r="W2" s="34"/>
      <c r="X2" s="33"/>
      <c r="Y2" s="34"/>
    </row>
    <row r="3" spans="1:25">
      <c r="A3" s="1" t="s">
        <v>16</v>
      </c>
      <c r="B3" s="28" t="s">
        <v>17</v>
      </c>
      <c r="C3" s="1" t="s">
        <v>18</v>
      </c>
      <c r="D3" s="2"/>
      <c r="E3" s="2"/>
      <c r="F3" s="2"/>
      <c r="G3" s="2" t="s">
        <v>19</v>
      </c>
      <c r="H3" s="1" t="s">
        <v>20</v>
      </c>
      <c r="I3" s="2" t="s">
        <v>21</v>
      </c>
      <c r="K3" s="32" t="s">
        <v>22</v>
      </c>
      <c r="L3" s="28" t="s">
        <v>23</v>
      </c>
      <c r="M3" s="28" t="s">
        <v>24</v>
      </c>
      <c r="N3" s="28" t="s">
        <v>25</v>
      </c>
      <c r="O3" s="28" t="s">
        <v>26</v>
      </c>
      <c r="P3" s="28" t="s">
        <v>27</v>
      </c>
      <c r="Q3" s="28" t="s">
        <v>28</v>
      </c>
      <c r="R3" s="28" t="s">
        <v>29</v>
      </c>
      <c r="S3" s="28" t="s">
        <v>30</v>
      </c>
      <c r="T3" s="28" t="s">
        <v>31</v>
      </c>
      <c r="U3" s="28" t="s">
        <v>32</v>
      </c>
      <c r="V3" s="28" t="s">
        <v>33</v>
      </c>
      <c r="W3" s="32" t="s">
        <v>34</v>
      </c>
      <c r="X3" s="32" t="s">
        <v>14</v>
      </c>
      <c r="Y3" s="28" t="s">
        <v>15</v>
      </c>
    </row>
    <row r="4" spans="1:25" hidden="1">
      <c r="A4" s="2"/>
      <c r="B4" s="28"/>
      <c r="C4" s="1"/>
      <c r="D4" s="2"/>
      <c r="E4" s="2"/>
      <c r="F4" s="2"/>
      <c r="G4" s="2"/>
      <c r="H4" s="2"/>
      <c r="I4" s="2"/>
      <c r="K4" s="32" t="s">
        <v>32</v>
      </c>
      <c r="L4" s="32" t="s">
        <v>33</v>
      </c>
      <c r="M4" s="32" t="s">
        <v>22</v>
      </c>
      <c r="N4" s="32" t="s">
        <v>23</v>
      </c>
      <c r="O4" s="32" t="s">
        <v>24</v>
      </c>
      <c r="P4" s="32" t="s">
        <v>25</v>
      </c>
      <c r="Q4" s="32" t="s">
        <v>26</v>
      </c>
      <c r="R4" s="32" t="s">
        <v>27</v>
      </c>
      <c r="S4" s="32" t="s">
        <v>28</v>
      </c>
      <c r="T4" s="32" t="s">
        <v>29</v>
      </c>
      <c r="U4" s="32" t="s">
        <v>30</v>
      </c>
      <c r="V4" s="32" t="s">
        <v>31</v>
      </c>
      <c r="W4" s="32" t="s">
        <v>32</v>
      </c>
      <c r="X4" s="32" t="s">
        <v>33</v>
      </c>
      <c r="Y4" s="32" t="s">
        <v>34</v>
      </c>
    </row>
    <row r="5" spans="1:25" ht="19.5" customHeight="1">
      <c r="A5" s="1" t="s">
        <v>35</v>
      </c>
      <c r="B5" s="28" t="s">
        <v>36</v>
      </c>
      <c r="C5" s="2">
        <f>INDEX(春秋日食計算!$F$3:$F$41,MATCH(対照表①!A5,春秋日食計算!$A$3:$A$41,0))</f>
        <v>923</v>
      </c>
      <c r="D5" s="2"/>
      <c r="E5" s="2"/>
      <c r="F5" s="2"/>
      <c r="G5" s="1" t="s">
        <v>37</v>
      </c>
      <c r="H5" s="1" t="s">
        <v>38</v>
      </c>
      <c r="I5" s="2" t="s">
        <v>39</v>
      </c>
      <c r="K5" s="35" t="s">
        <v>40</v>
      </c>
      <c r="L5" s="28" t="s">
        <v>41</v>
      </c>
      <c r="M5" s="28" t="s">
        <v>42</v>
      </c>
      <c r="N5" s="28" t="s">
        <v>43</v>
      </c>
      <c r="O5" s="28" t="s">
        <v>44</v>
      </c>
      <c r="P5" s="28" t="s">
        <v>43</v>
      </c>
      <c r="Q5" s="28" t="s">
        <v>45</v>
      </c>
      <c r="R5" s="28" t="s">
        <v>46</v>
      </c>
      <c r="S5" s="28" t="s">
        <v>47</v>
      </c>
      <c r="T5" s="28" t="s">
        <v>48</v>
      </c>
      <c r="U5" s="28" t="s">
        <v>49</v>
      </c>
      <c r="V5" s="28" t="s">
        <v>50</v>
      </c>
      <c r="W5" s="28"/>
      <c r="X5" s="28"/>
      <c r="Y5" s="28"/>
    </row>
    <row r="6" spans="1:25" ht="19.5" customHeight="1">
      <c r="A6" s="2" t="s">
        <v>51</v>
      </c>
      <c r="B6" s="28" t="s">
        <v>36</v>
      </c>
      <c r="C6" s="2">
        <f>INDEX(春秋日食計算!$F$3:$F$41,MATCH(対照表①!A6,春秋日食計算!$A$3:$A$41,0))</f>
        <v>934</v>
      </c>
      <c r="D6" s="2"/>
      <c r="E6" s="2"/>
      <c r="F6" s="2"/>
      <c r="G6" s="1" t="s">
        <v>52</v>
      </c>
      <c r="H6" s="1" t="s">
        <v>53</v>
      </c>
      <c r="I6" s="2" t="s">
        <v>54</v>
      </c>
      <c r="K6" s="28" t="s">
        <v>47</v>
      </c>
      <c r="L6" s="28" t="s">
        <v>48</v>
      </c>
      <c r="M6" s="28" t="s">
        <v>49</v>
      </c>
      <c r="N6" s="28" t="s">
        <v>50</v>
      </c>
      <c r="O6" s="28" t="s">
        <v>55</v>
      </c>
      <c r="P6" s="35" t="s">
        <v>56</v>
      </c>
      <c r="Q6" s="28" t="s">
        <v>57</v>
      </c>
      <c r="R6" s="28" t="s">
        <v>58</v>
      </c>
      <c r="S6" s="28" t="s">
        <v>59</v>
      </c>
      <c r="T6" s="28" t="s">
        <v>60</v>
      </c>
      <c r="U6" s="28" t="s">
        <v>61</v>
      </c>
      <c r="V6" s="28" t="s">
        <v>62</v>
      </c>
      <c r="W6" s="28"/>
      <c r="X6" s="28"/>
      <c r="Y6" s="28"/>
    </row>
    <row r="7" spans="1:25" ht="19.5" customHeight="1">
      <c r="A7" s="2" t="s">
        <v>63</v>
      </c>
      <c r="B7" s="28" t="s">
        <v>36</v>
      </c>
      <c r="C7" s="2">
        <f>INDEX(春秋日食計算!$F$3:$F$41,MATCH(対照表①!A7,春秋日食計算!$A$3:$A$41,0))</f>
        <v>948</v>
      </c>
      <c r="D7" s="2"/>
      <c r="E7" s="2"/>
      <c r="F7" s="2"/>
      <c r="G7" s="1" t="s">
        <v>64</v>
      </c>
      <c r="H7" s="2"/>
      <c r="I7" s="2"/>
      <c r="K7" s="28" t="s">
        <v>65</v>
      </c>
      <c r="L7" s="28" t="s">
        <v>66</v>
      </c>
      <c r="M7" s="28" t="s">
        <v>67</v>
      </c>
      <c r="N7" s="28" t="s">
        <v>68</v>
      </c>
      <c r="O7" s="28" t="s">
        <v>69</v>
      </c>
      <c r="P7" s="28" t="s">
        <v>68</v>
      </c>
      <c r="Q7" s="28" t="s">
        <v>70</v>
      </c>
      <c r="R7" s="28" t="s">
        <v>71</v>
      </c>
      <c r="S7" s="28" t="s">
        <v>72</v>
      </c>
      <c r="T7" s="28" t="s">
        <v>73</v>
      </c>
      <c r="U7" s="28" t="s">
        <v>40</v>
      </c>
      <c r="V7" s="28" t="s">
        <v>74</v>
      </c>
      <c r="W7" s="28"/>
      <c r="X7" s="28"/>
      <c r="Y7" s="28"/>
    </row>
    <row r="8" spans="1:25" ht="19.5" customHeight="1">
      <c r="A8" s="2" t="s">
        <v>75</v>
      </c>
      <c r="B8" s="28" t="s">
        <v>36</v>
      </c>
      <c r="C8" s="2">
        <f>INDEX(春秋日食計算!$F$3:$F$41,MATCH(対照表①!A8,春秋日食計算!$A$3:$A$41,0))</f>
        <v>967</v>
      </c>
      <c r="D8" s="2"/>
      <c r="E8" s="2"/>
      <c r="F8" s="2"/>
      <c r="G8" s="2" t="s">
        <v>64</v>
      </c>
      <c r="H8" s="2"/>
      <c r="I8" s="2" t="s">
        <v>76</v>
      </c>
      <c r="K8" s="28" t="s">
        <v>77</v>
      </c>
      <c r="L8" s="28" t="s">
        <v>78</v>
      </c>
      <c r="M8" s="28" t="s">
        <v>79</v>
      </c>
      <c r="N8" s="28" t="s">
        <v>80</v>
      </c>
      <c r="O8" s="28" t="s">
        <v>81</v>
      </c>
      <c r="P8" s="28" t="s">
        <v>82</v>
      </c>
      <c r="Q8" s="28" t="s">
        <v>83</v>
      </c>
      <c r="R8" s="28" t="s">
        <v>84</v>
      </c>
      <c r="S8" s="28" t="s">
        <v>85</v>
      </c>
      <c r="T8" s="28" t="s">
        <v>86</v>
      </c>
      <c r="U8" s="28" t="s">
        <v>87</v>
      </c>
      <c r="V8" s="28" t="s">
        <v>88</v>
      </c>
      <c r="W8" s="28"/>
      <c r="X8" s="28"/>
      <c r="Y8" s="28"/>
    </row>
    <row r="9" spans="1:25" ht="19.5" customHeight="1">
      <c r="A9" s="2" t="s">
        <v>89</v>
      </c>
      <c r="B9" s="28" t="s">
        <v>90</v>
      </c>
      <c r="C9" s="2">
        <f>INDEX(春秋日食計算!$F$3:$F$41,MATCH(対照表①!A9,春秋日食計算!$A$3:$A$41,0))</f>
        <v>974</v>
      </c>
      <c r="D9" s="2"/>
      <c r="E9" s="2"/>
      <c r="F9" s="2"/>
      <c r="G9" s="1" t="s">
        <v>91</v>
      </c>
      <c r="H9" s="1" t="s">
        <v>92</v>
      </c>
      <c r="I9" s="2" t="s">
        <v>93</v>
      </c>
      <c r="K9" s="28" t="s">
        <v>67</v>
      </c>
      <c r="L9" s="28" t="s">
        <v>66</v>
      </c>
      <c r="M9" s="28" t="s">
        <v>69</v>
      </c>
      <c r="N9" s="28" t="s">
        <v>68</v>
      </c>
      <c r="O9" s="35" t="s">
        <v>70</v>
      </c>
      <c r="P9" s="28" t="s">
        <v>71</v>
      </c>
      <c r="Q9" s="28" t="s">
        <v>72</v>
      </c>
      <c r="R9" s="28" t="s">
        <v>73</v>
      </c>
      <c r="S9" s="28" t="s">
        <v>72</v>
      </c>
      <c r="T9" s="28" t="s">
        <v>74</v>
      </c>
      <c r="U9" s="28" t="s">
        <v>40</v>
      </c>
      <c r="V9" s="28" t="s">
        <v>41</v>
      </c>
      <c r="W9" s="28" t="s">
        <v>42</v>
      </c>
      <c r="X9" s="28"/>
      <c r="Y9" s="28"/>
    </row>
    <row r="10" spans="1:25" ht="19.5" customHeight="1">
      <c r="A10" s="2" t="s">
        <v>94</v>
      </c>
      <c r="B10" s="28" t="s">
        <v>36</v>
      </c>
      <c r="C10" s="2">
        <f>INDEX(春秋日食計算!$F$3:$F$41,MATCH(対照表①!A10,春秋日食計算!$A$3:$A$41,0))</f>
        <v>975</v>
      </c>
      <c r="D10" s="2"/>
      <c r="E10" s="2"/>
      <c r="F10" s="2"/>
      <c r="G10" s="1" t="s">
        <v>95</v>
      </c>
      <c r="H10" s="1" t="s">
        <v>96</v>
      </c>
      <c r="I10" s="2" t="s">
        <v>97</v>
      </c>
      <c r="K10" s="28" t="s">
        <v>43</v>
      </c>
      <c r="L10" s="28" t="s">
        <v>44</v>
      </c>
      <c r="M10" s="28" t="s">
        <v>46</v>
      </c>
      <c r="N10" s="28" t="s">
        <v>45</v>
      </c>
      <c r="O10" s="28" t="s">
        <v>48</v>
      </c>
      <c r="P10" s="28" t="s">
        <v>47</v>
      </c>
      <c r="Q10" s="28" t="s">
        <v>50</v>
      </c>
      <c r="R10" s="28" t="s">
        <v>49</v>
      </c>
      <c r="S10" s="28" t="s">
        <v>56</v>
      </c>
      <c r="T10" s="28" t="s">
        <v>55</v>
      </c>
      <c r="U10" s="28" t="s">
        <v>56</v>
      </c>
      <c r="V10" s="35" t="s">
        <v>57</v>
      </c>
      <c r="W10" s="28"/>
      <c r="X10" s="28"/>
      <c r="Y10" s="28"/>
    </row>
    <row r="11" spans="1:25" ht="19.5" customHeight="1">
      <c r="A11" s="2" t="s">
        <v>98</v>
      </c>
      <c r="B11" s="28" t="s">
        <v>99</v>
      </c>
      <c r="C11" s="2">
        <f>INDEX(春秋日食計算!$F$3:$F$41,MATCH(対照表①!A11,春秋日食計算!$A$3:$A$41,0))</f>
        <v>979</v>
      </c>
      <c r="D11" s="2"/>
      <c r="E11" s="2"/>
      <c r="F11" s="2"/>
      <c r="G11" s="1" t="s">
        <v>100</v>
      </c>
      <c r="H11" s="1" t="s">
        <v>101</v>
      </c>
      <c r="I11" s="2" t="s">
        <v>102</v>
      </c>
      <c r="K11" s="28" t="s">
        <v>103</v>
      </c>
      <c r="L11" s="28" t="s">
        <v>65</v>
      </c>
      <c r="M11" s="28" t="s">
        <v>66</v>
      </c>
      <c r="N11" s="28" t="s">
        <v>67</v>
      </c>
      <c r="O11" s="28" t="s">
        <v>68</v>
      </c>
      <c r="P11" s="28" t="s">
        <v>69</v>
      </c>
      <c r="Q11" s="28" t="s">
        <v>71</v>
      </c>
      <c r="R11" s="35" t="s">
        <v>70</v>
      </c>
      <c r="S11" s="28" t="s">
        <v>73</v>
      </c>
      <c r="T11" s="28" t="s">
        <v>72</v>
      </c>
      <c r="U11" s="28" t="s">
        <v>73</v>
      </c>
      <c r="V11" s="28" t="s">
        <v>40</v>
      </c>
      <c r="W11" s="28" t="s">
        <v>74</v>
      </c>
      <c r="X11" s="28"/>
      <c r="Y11" s="28"/>
    </row>
    <row r="12" spans="1:25" ht="19.5" customHeight="1">
      <c r="A12" s="2" t="s">
        <v>104</v>
      </c>
      <c r="B12" s="28" t="s">
        <v>36</v>
      </c>
      <c r="C12" s="2">
        <f>INDEX(春秋日食計算!$F$3:$F$41,MATCH(対照表①!A12,春秋日食計算!$A$3:$A$41,0))</f>
        <v>988</v>
      </c>
      <c r="D12" s="2"/>
      <c r="E12" s="2"/>
      <c r="F12" s="2"/>
      <c r="G12" s="1" t="s">
        <v>105</v>
      </c>
      <c r="H12" s="1" t="s">
        <v>106</v>
      </c>
      <c r="I12" s="2" t="s">
        <v>107</v>
      </c>
      <c r="K12" s="28" t="s">
        <v>81</v>
      </c>
      <c r="L12" s="28" t="s">
        <v>82</v>
      </c>
      <c r="M12" s="28" t="s">
        <v>83</v>
      </c>
      <c r="N12" s="28" t="s">
        <v>84</v>
      </c>
      <c r="O12" s="28" t="s">
        <v>85</v>
      </c>
      <c r="P12" s="28" t="s">
        <v>86</v>
      </c>
      <c r="Q12" s="35" t="s">
        <v>87</v>
      </c>
      <c r="R12" s="28" t="s">
        <v>88</v>
      </c>
      <c r="S12" s="28" t="s">
        <v>108</v>
      </c>
      <c r="T12" s="28" t="s">
        <v>109</v>
      </c>
      <c r="U12" s="28" t="s">
        <v>110</v>
      </c>
      <c r="V12" s="28" t="s">
        <v>109</v>
      </c>
      <c r="W12" s="28"/>
      <c r="X12" s="28"/>
      <c r="Y12" s="28"/>
    </row>
    <row r="13" spans="1:25" ht="19.5" customHeight="1">
      <c r="A13" s="2" t="s">
        <v>111</v>
      </c>
      <c r="B13" s="28" t="s">
        <v>36</v>
      </c>
      <c r="C13" s="2">
        <f>INDEX(春秋日食計算!$F$3:$F$41,MATCH(対照表①!A13,春秋日食計算!$A$3:$A$41,0))</f>
        <v>995</v>
      </c>
      <c r="D13" s="2"/>
      <c r="E13" s="2"/>
      <c r="F13" s="2"/>
      <c r="G13" s="1" t="s">
        <v>112</v>
      </c>
      <c r="H13" s="1" t="s">
        <v>113</v>
      </c>
      <c r="I13" s="2" t="s">
        <v>114</v>
      </c>
      <c r="K13" s="28" t="s">
        <v>70</v>
      </c>
      <c r="L13" s="28" t="s">
        <v>71</v>
      </c>
      <c r="M13" s="35" t="s">
        <v>72</v>
      </c>
      <c r="N13" s="28" t="s">
        <v>73</v>
      </c>
      <c r="O13" s="28" t="s">
        <v>40</v>
      </c>
      <c r="P13" s="28" t="s">
        <v>74</v>
      </c>
      <c r="Q13" s="28" t="s">
        <v>40</v>
      </c>
      <c r="R13" s="28" t="s">
        <v>41</v>
      </c>
      <c r="S13" s="28" t="s">
        <v>42</v>
      </c>
      <c r="T13" s="28" t="s">
        <v>43</v>
      </c>
      <c r="U13" s="28" t="s">
        <v>44</v>
      </c>
      <c r="V13" s="28" t="s">
        <v>46</v>
      </c>
      <c r="W13" s="28"/>
      <c r="X13" s="28"/>
      <c r="Y13" s="28"/>
    </row>
    <row r="14" spans="1:25" ht="19.5" customHeight="1">
      <c r="A14" s="2" t="s">
        <v>115</v>
      </c>
      <c r="B14" s="28" t="s">
        <v>99</v>
      </c>
      <c r="C14" s="2">
        <f>INDEX(春秋日食計算!$F$3:$F$41,MATCH(対照表①!A14,春秋日食計算!$A$3:$A$41,0))</f>
        <v>998</v>
      </c>
      <c r="D14" s="2"/>
      <c r="E14" s="2"/>
      <c r="F14" s="2"/>
      <c r="G14" s="1" t="s">
        <v>116</v>
      </c>
      <c r="H14" s="1"/>
      <c r="I14" s="1" t="s">
        <v>117</v>
      </c>
      <c r="K14" s="28" t="s">
        <v>118</v>
      </c>
      <c r="L14" s="28" t="s">
        <v>79</v>
      </c>
      <c r="M14" s="28" t="s">
        <v>78</v>
      </c>
      <c r="N14" s="28" t="s">
        <v>79</v>
      </c>
      <c r="O14" s="28" t="s">
        <v>80</v>
      </c>
      <c r="P14" s="28" t="s">
        <v>81</v>
      </c>
      <c r="Q14" s="28" t="s">
        <v>82</v>
      </c>
      <c r="R14" s="28" t="s">
        <v>83</v>
      </c>
      <c r="S14" s="28" t="s">
        <v>84</v>
      </c>
      <c r="T14" s="28" t="s">
        <v>85</v>
      </c>
      <c r="U14" s="28" t="s">
        <v>86</v>
      </c>
      <c r="V14" s="28" t="s">
        <v>87</v>
      </c>
      <c r="W14" s="28" t="s">
        <v>88</v>
      </c>
      <c r="X14" s="28"/>
      <c r="Y14" s="28"/>
    </row>
    <row r="15" spans="1:25" ht="19.5" customHeight="1">
      <c r="A15" s="2" t="s">
        <v>119</v>
      </c>
      <c r="B15" s="28" t="s">
        <v>99</v>
      </c>
      <c r="C15" s="2">
        <f>INDEX(春秋日食計算!$F$3:$F$41,MATCH(対照表①!A15,春秋日食計算!$A$3:$A$41,0))</f>
        <v>1017</v>
      </c>
      <c r="D15" s="2"/>
      <c r="E15" s="2"/>
      <c r="F15" s="2"/>
      <c r="G15" s="1" t="s">
        <v>120</v>
      </c>
      <c r="H15" s="1" t="s">
        <v>121</v>
      </c>
      <c r="I15" s="2" t="s">
        <v>122</v>
      </c>
      <c r="K15" s="35" t="s">
        <v>49</v>
      </c>
      <c r="L15" s="28" t="s">
        <v>56</v>
      </c>
      <c r="M15" s="28" t="s">
        <v>55</v>
      </c>
      <c r="N15" s="28" t="s">
        <v>58</v>
      </c>
      <c r="O15" s="28" t="s">
        <v>57</v>
      </c>
      <c r="P15" s="28" t="s">
        <v>60</v>
      </c>
      <c r="Q15" s="28" t="s">
        <v>59</v>
      </c>
      <c r="R15" s="28" t="s">
        <v>62</v>
      </c>
      <c r="S15" s="28" t="s">
        <v>61</v>
      </c>
      <c r="T15" s="28" t="s">
        <v>123</v>
      </c>
      <c r="U15" s="28" t="s">
        <v>124</v>
      </c>
      <c r="V15" s="28" t="s">
        <v>123</v>
      </c>
      <c r="W15" s="28" t="s">
        <v>125</v>
      </c>
      <c r="X15" s="28"/>
      <c r="Y15" s="28"/>
    </row>
    <row r="16" spans="1:25" ht="19.5" customHeight="1">
      <c r="A16" s="2" t="s">
        <v>126</v>
      </c>
      <c r="B16" s="28" t="s">
        <v>90</v>
      </c>
      <c r="C16" s="2">
        <f>INDEX(春秋日食計算!$F$3:$F$41,MATCH(対照表①!A16,春秋日食計算!$A$3:$A$41,0))</f>
        <v>1031</v>
      </c>
      <c r="D16" s="2"/>
      <c r="E16" s="2"/>
      <c r="F16" s="2"/>
      <c r="G16" s="1" t="s">
        <v>127</v>
      </c>
      <c r="H16" s="1" t="s">
        <v>128</v>
      </c>
      <c r="I16" s="2" t="s">
        <v>129</v>
      </c>
      <c r="K16" s="28" t="s">
        <v>67</v>
      </c>
      <c r="L16" s="28" t="s">
        <v>68</v>
      </c>
      <c r="M16" s="28" t="s">
        <v>69</v>
      </c>
      <c r="N16" s="35" t="s">
        <v>71</v>
      </c>
      <c r="O16" s="28" t="s">
        <v>70</v>
      </c>
      <c r="P16" s="28" t="s">
        <v>73</v>
      </c>
      <c r="Q16" s="28" t="s">
        <v>72</v>
      </c>
      <c r="R16" s="28" t="s">
        <v>74</v>
      </c>
      <c r="S16" s="28" t="s">
        <v>40</v>
      </c>
      <c r="T16" s="28" t="s">
        <v>41</v>
      </c>
      <c r="U16" s="28" t="s">
        <v>42</v>
      </c>
      <c r="V16" s="28" t="s">
        <v>43</v>
      </c>
      <c r="W16" s="28" t="s">
        <v>44</v>
      </c>
      <c r="X16" s="28"/>
      <c r="Y16" s="28"/>
    </row>
    <row r="17" spans="1:25" ht="19.5" customHeight="1">
      <c r="A17" s="2" t="s">
        <v>130</v>
      </c>
      <c r="B17" s="28" t="s">
        <v>131</v>
      </c>
      <c r="C17" s="2">
        <f>INDEX(春秋日食計算!$F$3:$F$41,MATCH(対照表①!A17,春秋日食計算!$A$3:$A$41,0))</f>
        <v>1042</v>
      </c>
      <c r="D17" s="2"/>
      <c r="E17" s="2"/>
      <c r="F17" s="2"/>
      <c r="G17" s="1" t="s">
        <v>132</v>
      </c>
      <c r="H17" s="1" t="s">
        <v>133</v>
      </c>
      <c r="I17" s="2" t="s">
        <v>134</v>
      </c>
      <c r="K17" s="28" t="s">
        <v>40</v>
      </c>
      <c r="L17" s="28" t="s">
        <v>41</v>
      </c>
      <c r="M17" s="28" t="s">
        <v>42</v>
      </c>
      <c r="N17" s="28" t="s">
        <v>43</v>
      </c>
      <c r="O17" s="28" t="s">
        <v>44</v>
      </c>
      <c r="P17" s="28" t="s">
        <v>46</v>
      </c>
      <c r="Q17" s="28" t="s">
        <v>45</v>
      </c>
      <c r="R17" s="28" t="s">
        <v>48</v>
      </c>
      <c r="S17" s="28" t="s">
        <v>47</v>
      </c>
      <c r="T17" s="28" t="s">
        <v>48</v>
      </c>
      <c r="U17" s="28" t="s">
        <v>49</v>
      </c>
      <c r="V17" s="35" t="s">
        <v>50</v>
      </c>
      <c r="W17" s="28" t="s">
        <v>55</v>
      </c>
      <c r="X17" s="28"/>
      <c r="Y17" s="28"/>
    </row>
    <row r="18" spans="1:25" ht="19.5" customHeight="1">
      <c r="A18" s="2" t="s">
        <v>135</v>
      </c>
      <c r="B18" s="28" t="s">
        <v>34</v>
      </c>
      <c r="C18" s="2">
        <f>INDEX(春秋日食計算!$F$3:$F$41,MATCH(対照表①!A18,春秋日食計算!$A$3:$A$41,0))</f>
        <v>1044</v>
      </c>
      <c r="D18" s="2"/>
      <c r="E18" s="2"/>
      <c r="F18" s="2"/>
      <c r="G18" s="1" t="s">
        <v>136</v>
      </c>
      <c r="H18" s="1" t="s">
        <v>137</v>
      </c>
      <c r="I18" s="2" t="s">
        <v>138</v>
      </c>
      <c r="K18" s="28" t="s">
        <v>139</v>
      </c>
      <c r="L18" s="35" t="s">
        <v>140</v>
      </c>
      <c r="M18" s="28" t="s">
        <v>141</v>
      </c>
      <c r="N18" s="28" t="s">
        <v>142</v>
      </c>
      <c r="O18" s="28" t="s">
        <v>143</v>
      </c>
      <c r="P18" s="28" t="s">
        <v>144</v>
      </c>
      <c r="Q18" s="28" t="s">
        <v>118</v>
      </c>
      <c r="R18" s="28" t="s">
        <v>77</v>
      </c>
      <c r="S18" s="28" t="s">
        <v>78</v>
      </c>
      <c r="T18" s="28" t="s">
        <v>79</v>
      </c>
      <c r="U18" s="28" t="s">
        <v>80</v>
      </c>
      <c r="V18" s="28" t="s">
        <v>81</v>
      </c>
      <c r="W18" s="28" t="s">
        <v>82</v>
      </c>
      <c r="X18" s="28"/>
      <c r="Y18" s="28"/>
    </row>
    <row r="19" spans="1:25" ht="19.5" customHeight="1">
      <c r="A19" s="2" t="s">
        <v>145</v>
      </c>
      <c r="B19" s="28" t="s">
        <v>36</v>
      </c>
      <c r="C19" s="2">
        <f>INDEX(春秋日食計算!$F$3:$F$41,MATCH(対照表①!A19,春秋日食計算!$A$3:$A$41,0))</f>
        <v>1051</v>
      </c>
      <c r="D19" s="2"/>
      <c r="E19" s="2"/>
      <c r="F19" s="2"/>
      <c r="G19" s="1" t="s">
        <v>112</v>
      </c>
      <c r="H19" s="1" t="s">
        <v>146</v>
      </c>
      <c r="I19" s="2" t="s">
        <v>147</v>
      </c>
      <c r="K19" s="28" t="s">
        <v>148</v>
      </c>
      <c r="L19" s="28" t="s">
        <v>149</v>
      </c>
      <c r="M19" s="28" t="s">
        <v>150</v>
      </c>
      <c r="N19" s="35" t="s">
        <v>151</v>
      </c>
      <c r="O19" s="28" t="s">
        <v>65</v>
      </c>
      <c r="P19" s="28" t="s">
        <v>103</v>
      </c>
      <c r="Q19" s="28" t="s">
        <v>67</v>
      </c>
      <c r="R19" s="28" t="s">
        <v>66</v>
      </c>
      <c r="S19" s="28" t="s">
        <v>69</v>
      </c>
      <c r="T19" s="28" t="s">
        <v>68</v>
      </c>
      <c r="U19" s="28" t="s">
        <v>69</v>
      </c>
      <c r="V19" s="28" t="s">
        <v>71</v>
      </c>
      <c r="W19" s="28"/>
      <c r="X19" s="28"/>
      <c r="Y19" s="28"/>
    </row>
    <row r="20" spans="1:25" ht="19.5" customHeight="1">
      <c r="A20" s="2" t="s">
        <v>152</v>
      </c>
      <c r="B20" s="28" t="s">
        <v>36</v>
      </c>
      <c r="C20" s="2">
        <f>INDEX(春秋日食計算!$F$3:$F$41,MATCH(対照表①!A20,春秋日食計算!$A$3:$A$41,0))</f>
        <v>1068</v>
      </c>
      <c r="D20" s="2"/>
      <c r="E20" s="2"/>
      <c r="F20" s="2"/>
      <c r="G20" s="1" t="s">
        <v>153</v>
      </c>
      <c r="H20" s="1" t="s">
        <v>154</v>
      </c>
      <c r="I20" s="2" t="s">
        <v>155</v>
      </c>
      <c r="K20" s="28" t="s">
        <v>41</v>
      </c>
      <c r="L20" s="28" t="s">
        <v>44</v>
      </c>
      <c r="M20" s="28" t="s">
        <v>43</v>
      </c>
      <c r="N20" s="35" t="s">
        <v>45</v>
      </c>
      <c r="O20" s="28" t="s">
        <v>46</v>
      </c>
      <c r="P20" s="28" t="s">
        <v>47</v>
      </c>
      <c r="Q20" s="28" t="s">
        <v>48</v>
      </c>
      <c r="R20" s="28" t="s">
        <v>49</v>
      </c>
      <c r="S20" s="28" t="s">
        <v>50</v>
      </c>
      <c r="T20" s="28" t="s">
        <v>55</v>
      </c>
      <c r="U20" s="28" t="s">
        <v>56</v>
      </c>
      <c r="V20" s="28" t="s">
        <v>55</v>
      </c>
      <c r="W20" s="28"/>
      <c r="X20" s="28"/>
      <c r="Y20" s="28"/>
    </row>
    <row r="21" spans="1:25" ht="19.5" customHeight="1">
      <c r="A21" s="2" t="s">
        <v>156</v>
      </c>
      <c r="B21" s="28" t="s">
        <v>90</v>
      </c>
      <c r="C21" s="2">
        <f>INDEX(春秋日食計算!$F$3:$F$41,MATCH(対照表①!A21,春秋日食計算!$A$3:$A$41,0))</f>
        <v>1069</v>
      </c>
      <c r="D21" s="2"/>
      <c r="E21" s="2"/>
      <c r="F21" s="2"/>
      <c r="G21" s="1" t="s">
        <v>157</v>
      </c>
      <c r="H21" s="1" t="s">
        <v>158</v>
      </c>
      <c r="I21" s="2" t="s">
        <v>159</v>
      </c>
      <c r="K21" s="28" t="s">
        <v>58</v>
      </c>
      <c r="L21" s="28" t="s">
        <v>57</v>
      </c>
      <c r="M21" s="28" t="s">
        <v>60</v>
      </c>
      <c r="N21" s="28" t="s">
        <v>59</v>
      </c>
      <c r="O21" s="28" t="s">
        <v>62</v>
      </c>
      <c r="P21" s="28" t="s">
        <v>61</v>
      </c>
      <c r="Q21" s="28" t="s">
        <v>123</v>
      </c>
      <c r="R21" s="28" t="s">
        <v>124</v>
      </c>
      <c r="S21" s="28" t="s">
        <v>160</v>
      </c>
      <c r="T21" s="35" t="s">
        <v>125</v>
      </c>
      <c r="U21" s="28" t="s">
        <v>139</v>
      </c>
      <c r="V21" s="28" t="s">
        <v>140</v>
      </c>
      <c r="W21" s="28" t="s">
        <v>141</v>
      </c>
      <c r="X21" s="28"/>
      <c r="Y21" s="28"/>
    </row>
    <row r="22" spans="1:25" ht="19.5" customHeight="1">
      <c r="A22" s="1" t="s">
        <v>161</v>
      </c>
      <c r="B22" s="28"/>
      <c r="C22" s="2">
        <v>1083</v>
      </c>
      <c r="D22" s="2"/>
      <c r="E22" s="2"/>
      <c r="F22" s="2"/>
      <c r="G22" s="1"/>
      <c r="H22" s="1"/>
      <c r="I22" s="2"/>
      <c r="K22" s="28" t="s">
        <v>72</v>
      </c>
      <c r="L22" s="28" t="s">
        <v>73</v>
      </c>
      <c r="M22" s="28" t="s">
        <v>40</v>
      </c>
      <c r="N22" s="28" t="s">
        <v>74</v>
      </c>
      <c r="O22" s="28" t="s">
        <v>40</v>
      </c>
      <c r="P22" s="28" t="s">
        <v>41</v>
      </c>
      <c r="Q22" s="28" t="s">
        <v>42</v>
      </c>
      <c r="R22" s="28" t="s">
        <v>43</v>
      </c>
      <c r="S22" s="28" t="s">
        <v>44</v>
      </c>
      <c r="T22" s="28" t="s">
        <v>46</v>
      </c>
      <c r="U22" s="28" t="s">
        <v>45</v>
      </c>
      <c r="V22" s="35" t="s">
        <v>48</v>
      </c>
      <c r="W22" s="28"/>
      <c r="X22" s="28"/>
      <c r="Y22" s="28"/>
    </row>
    <row r="23" spans="1:25" ht="19.5" customHeight="1">
      <c r="A23" s="2" t="s">
        <v>162</v>
      </c>
      <c r="B23" s="28" t="s">
        <v>36</v>
      </c>
      <c r="C23" s="2">
        <f>INDEX(春秋日食計算!$F$3:$F$41,MATCH(対照表①!A23,春秋日食計算!$A$3:$A$41,0))</f>
        <v>1084</v>
      </c>
      <c r="D23" s="2"/>
      <c r="E23" s="2"/>
      <c r="F23" s="2"/>
      <c r="G23" s="1" t="s">
        <v>163</v>
      </c>
      <c r="H23" s="1" t="s">
        <v>164</v>
      </c>
      <c r="I23" s="2" t="s">
        <v>165</v>
      </c>
      <c r="K23" s="28" t="s">
        <v>47</v>
      </c>
      <c r="L23" s="28" t="s">
        <v>50</v>
      </c>
      <c r="M23" s="28" t="s">
        <v>49</v>
      </c>
      <c r="N23" s="28" t="s">
        <v>56</v>
      </c>
      <c r="O23" s="28" t="s">
        <v>55</v>
      </c>
      <c r="P23" s="28" t="s">
        <v>58</v>
      </c>
      <c r="Q23" s="28" t="s">
        <v>57</v>
      </c>
      <c r="R23" s="28" t="s">
        <v>58</v>
      </c>
      <c r="S23" s="28" t="s">
        <v>59</v>
      </c>
      <c r="T23" s="28" t="s">
        <v>60</v>
      </c>
      <c r="U23" s="28" t="s">
        <v>61</v>
      </c>
      <c r="V23" s="28" t="s">
        <v>62</v>
      </c>
      <c r="W23" s="28"/>
      <c r="X23" s="28"/>
      <c r="Y23" s="28"/>
    </row>
    <row r="24" spans="1:25" ht="19.5" customHeight="1">
      <c r="A24" s="2" t="s">
        <v>166</v>
      </c>
      <c r="B24" s="28" t="s">
        <v>167</v>
      </c>
      <c r="C24" s="2">
        <f>INDEX(春秋日食計算!$F$3:$F$41,MATCH(対照表①!A24,春秋日食計算!$A$3:$A$41,0))</f>
        <v>1085</v>
      </c>
      <c r="D24" s="2"/>
      <c r="E24" s="2"/>
      <c r="F24" s="2"/>
      <c r="G24" s="1" t="s">
        <v>168</v>
      </c>
      <c r="H24" s="1" t="s">
        <v>169</v>
      </c>
      <c r="I24" s="2" t="s">
        <v>170</v>
      </c>
      <c r="K24" s="28" t="s">
        <v>124</v>
      </c>
      <c r="L24" s="28" t="s">
        <v>123</v>
      </c>
      <c r="M24" s="28" t="s">
        <v>125</v>
      </c>
      <c r="N24" s="28" t="s">
        <v>160</v>
      </c>
      <c r="O24" s="35" t="s">
        <v>140</v>
      </c>
      <c r="P24" s="28" t="s">
        <v>139</v>
      </c>
      <c r="Q24" s="28" t="s">
        <v>142</v>
      </c>
      <c r="R24" s="28" t="s">
        <v>141</v>
      </c>
      <c r="S24" s="28" t="s">
        <v>144</v>
      </c>
      <c r="T24" s="28" t="s">
        <v>143</v>
      </c>
      <c r="U24" s="28" t="s">
        <v>77</v>
      </c>
      <c r="V24" s="28" t="s">
        <v>118</v>
      </c>
      <c r="W24" s="28" t="s">
        <v>77</v>
      </c>
      <c r="X24" s="28"/>
      <c r="Y24" s="28"/>
    </row>
    <row r="25" spans="1:25" ht="19.5" customHeight="1">
      <c r="A25" s="2" t="s">
        <v>171</v>
      </c>
      <c r="B25" s="28" t="s">
        <v>36</v>
      </c>
      <c r="C25" s="2">
        <f>INDEX(春秋日食計算!$F$3:$F$41,MATCH(対照表①!A25,春秋日食計算!$A$3:$A$41,0))</f>
        <v>1090</v>
      </c>
      <c r="D25" s="2"/>
      <c r="E25" s="2"/>
      <c r="F25" s="2"/>
      <c r="G25" s="1" t="s">
        <v>100</v>
      </c>
      <c r="H25" s="1" t="s">
        <v>172</v>
      </c>
      <c r="I25" s="2" t="s">
        <v>102</v>
      </c>
      <c r="K25" s="28" t="s">
        <v>62</v>
      </c>
      <c r="L25" s="28" t="s">
        <v>61</v>
      </c>
      <c r="M25" s="28" t="s">
        <v>123</v>
      </c>
      <c r="N25" s="28" t="s">
        <v>124</v>
      </c>
      <c r="O25" s="28" t="s">
        <v>160</v>
      </c>
      <c r="P25" s="28" t="s">
        <v>125</v>
      </c>
      <c r="Q25" s="28" t="s">
        <v>139</v>
      </c>
      <c r="R25" s="35" t="s">
        <v>140</v>
      </c>
      <c r="S25" s="28" t="s">
        <v>141</v>
      </c>
      <c r="T25" s="28" t="s">
        <v>142</v>
      </c>
      <c r="U25" s="28" t="s">
        <v>143</v>
      </c>
      <c r="V25" s="28" t="s">
        <v>144</v>
      </c>
      <c r="W25" s="28"/>
      <c r="X25" s="28"/>
      <c r="Y25" s="28"/>
    </row>
    <row r="26" spans="1:25" ht="19.5" customHeight="1">
      <c r="A26" s="2" t="s">
        <v>173</v>
      </c>
      <c r="B26" s="28" t="s">
        <v>174</v>
      </c>
      <c r="C26" s="2">
        <f>INDEX(春秋日食計算!$F$3:$F$41,MATCH(対照表①!A26,春秋日食計算!$A$3:$A$41,0))</f>
        <v>1091</v>
      </c>
      <c r="D26" s="2"/>
      <c r="E26" s="2"/>
      <c r="F26" s="2"/>
      <c r="G26" s="1" t="s">
        <v>175</v>
      </c>
      <c r="H26" s="1" t="s">
        <v>176</v>
      </c>
      <c r="I26" s="2" t="s">
        <v>107</v>
      </c>
      <c r="K26" s="28" t="s">
        <v>118</v>
      </c>
      <c r="L26" s="28" t="s">
        <v>77</v>
      </c>
      <c r="M26" s="28" t="s">
        <v>118</v>
      </c>
      <c r="N26" s="28" t="s">
        <v>79</v>
      </c>
      <c r="O26" s="28" t="s">
        <v>78</v>
      </c>
      <c r="P26" s="28" t="s">
        <v>81</v>
      </c>
      <c r="Q26" s="28" t="s">
        <v>80</v>
      </c>
      <c r="R26" s="35" t="s">
        <v>83</v>
      </c>
      <c r="S26" s="28" t="s">
        <v>82</v>
      </c>
      <c r="T26" s="28" t="s">
        <v>85</v>
      </c>
      <c r="U26" s="28" t="s">
        <v>84</v>
      </c>
      <c r="V26" s="28" t="s">
        <v>87</v>
      </c>
      <c r="W26" s="28" t="s">
        <v>86</v>
      </c>
      <c r="X26" s="28"/>
      <c r="Y26" s="28"/>
    </row>
    <row r="27" spans="1:25" ht="19.5" customHeight="1">
      <c r="A27" s="2" t="s">
        <v>177</v>
      </c>
      <c r="B27" s="28" t="s">
        <v>174</v>
      </c>
      <c r="C27" s="2">
        <f>INDEX(春秋日食計算!$F$3:$F$41,MATCH(対照表①!A27,春秋日食計算!$A$3:$A$41,0))</f>
        <v>1091</v>
      </c>
      <c r="D27" s="2"/>
      <c r="E27" s="2"/>
      <c r="F27" s="2"/>
      <c r="G27" s="1" t="s">
        <v>175</v>
      </c>
      <c r="H27" s="1" t="s">
        <v>178</v>
      </c>
      <c r="I27" s="2" t="s">
        <v>179</v>
      </c>
      <c r="K27" s="28" t="s">
        <v>118</v>
      </c>
      <c r="L27" s="28" t="s">
        <v>77</v>
      </c>
      <c r="M27" s="28" t="s">
        <v>118</v>
      </c>
      <c r="N27" s="28" t="s">
        <v>79</v>
      </c>
      <c r="O27" s="28" t="s">
        <v>78</v>
      </c>
      <c r="P27" s="28" t="s">
        <v>81</v>
      </c>
      <c r="Q27" s="28" t="s">
        <v>80</v>
      </c>
      <c r="R27" s="28" t="s">
        <v>83</v>
      </c>
      <c r="S27" s="35" t="s">
        <v>82</v>
      </c>
      <c r="T27" s="28" t="s">
        <v>85</v>
      </c>
      <c r="U27" s="28" t="s">
        <v>84</v>
      </c>
      <c r="V27" s="28" t="s">
        <v>87</v>
      </c>
      <c r="W27" s="28" t="s">
        <v>86</v>
      </c>
      <c r="X27" s="28"/>
      <c r="Y27" s="28"/>
    </row>
    <row r="28" spans="1:25" ht="19.5" customHeight="1">
      <c r="A28" s="1" t="s">
        <v>180</v>
      </c>
      <c r="B28" s="28"/>
      <c r="C28" s="2">
        <v>1092</v>
      </c>
      <c r="D28" s="2"/>
      <c r="E28" s="2"/>
      <c r="F28" s="2"/>
      <c r="G28" s="1"/>
      <c r="H28" s="1"/>
      <c r="I28" s="2"/>
      <c r="K28" s="28" t="s">
        <v>108</v>
      </c>
      <c r="L28" s="28" t="s">
        <v>88</v>
      </c>
      <c r="M28" s="28" t="s">
        <v>110</v>
      </c>
      <c r="N28" s="28" t="s">
        <v>109</v>
      </c>
      <c r="O28" s="28" t="s">
        <v>149</v>
      </c>
      <c r="P28" s="28" t="s">
        <v>148</v>
      </c>
      <c r="Q28" s="28" t="s">
        <v>149</v>
      </c>
      <c r="R28" s="28" t="s">
        <v>150</v>
      </c>
      <c r="S28" s="28" t="s">
        <v>151</v>
      </c>
      <c r="T28" s="28" t="s">
        <v>65</v>
      </c>
      <c r="U28" s="28" t="s">
        <v>103</v>
      </c>
      <c r="V28" s="35" t="s">
        <v>67</v>
      </c>
      <c r="W28" s="28"/>
      <c r="X28" s="28"/>
      <c r="Y28" s="28"/>
    </row>
    <row r="29" spans="1:25" ht="19.5" customHeight="1">
      <c r="A29" s="2" t="s">
        <v>181</v>
      </c>
      <c r="B29" s="28" t="s">
        <v>99</v>
      </c>
      <c r="C29" s="2">
        <f>INDEX(春秋日食計算!$F$3:$F$41,MATCH(対照表①!A29,春秋日食計算!$A$3:$A$41,0))</f>
        <v>1093</v>
      </c>
      <c r="D29" s="2"/>
      <c r="E29" s="2"/>
      <c r="F29" s="2"/>
      <c r="G29" s="1" t="s">
        <v>182</v>
      </c>
      <c r="H29" s="1" t="s">
        <v>183</v>
      </c>
      <c r="I29" s="2" t="s">
        <v>184</v>
      </c>
      <c r="K29" s="28" t="s">
        <v>66</v>
      </c>
      <c r="L29" s="28" t="s">
        <v>69</v>
      </c>
      <c r="M29" s="28" t="s">
        <v>68</v>
      </c>
      <c r="N29" s="28" t="s">
        <v>70</v>
      </c>
      <c r="O29" s="28" t="s">
        <v>71</v>
      </c>
      <c r="P29" s="28" t="s">
        <v>72</v>
      </c>
      <c r="Q29" s="28" t="s">
        <v>73</v>
      </c>
      <c r="R29" s="28" t="s">
        <v>40</v>
      </c>
      <c r="S29" s="28" t="s">
        <v>74</v>
      </c>
      <c r="T29" s="28" t="s">
        <v>40</v>
      </c>
      <c r="U29" s="28" t="s">
        <v>41</v>
      </c>
      <c r="V29" s="28" t="s">
        <v>42</v>
      </c>
      <c r="W29" s="28" t="s">
        <v>43</v>
      </c>
      <c r="X29" s="28"/>
      <c r="Y29" s="28"/>
    </row>
    <row r="30" spans="1:25" ht="19.5" customHeight="1">
      <c r="A30" s="2" t="s">
        <v>185</v>
      </c>
      <c r="B30" s="28" t="s">
        <v>36</v>
      </c>
      <c r="C30" s="2">
        <f>INDEX(春秋日食計算!$F$3:$F$41,MATCH(対照表①!A30,春秋日食計算!$A$3:$A$41,0))</f>
        <v>1094</v>
      </c>
      <c r="D30" s="2"/>
      <c r="E30" s="2"/>
      <c r="F30" s="2"/>
      <c r="G30" s="1" t="s">
        <v>186</v>
      </c>
      <c r="H30" s="1" t="s">
        <v>187</v>
      </c>
      <c r="I30" s="2" t="s">
        <v>188</v>
      </c>
      <c r="K30" s="28" t="s">
        <v>44</v>
      </c>
      <c r="L30" s="28" t="s">
        <v>46</v>
      </c>
      <c r="M30" s="28" t="s">
        <v>45</v>
      </c>
      <c r="N30" s="28" t="s">
        <v>48</v>
      </c>
      <c r="O30" s="35" t="s">
        <v>47</v>
      </c>
      <c r="P30" s="28" t="s">
        <v>50</v>
      </c>
      <c r="Q30" s="28" t="s">
        <v>49</v>
      </c>
      <c r="R30" s="28" t="s">
        <v>56</v>
      </c>
      <c r="S30" s="28" t="s">
        <v>55</v>
      </c>
      <c r="T30" s="28" t="s">
        <v>58</v>
      </c>
      <c r="U30" s="28" t="s">
        <v>57</v>
      </c>
      <c r="V30" s="28" t="s">
        <v>60</v>
      </c>
      <c r="W30" s="28"/>
      <c r="X30" s="28"/>
      <c r="Y30" s="28"/>
    </row>
    <row r="31" spans="1:25" ht="19.5" customHeight="1">
      <c r="A31" s="2" t="s">
        <v>189</v>
      </c>
      <c r="B31" s="28" t="s">
        <v>36</v>
      </c>
      <c r="C31" s="2">
        <f>INDEX(春秋日食計算!$F$3:$F$41,MATCH(対照表①!A31,春秋日食計算!$A$3:$A$41,0))</f>
        <v>1094</v>
      </c>
      <c r="D31" s="2"/>
      <c r="E31" s="2"/>
      <c r="F31" s="2"/>
      <c r="G31" s="1" t="s">
        <v>186</v>
      </c>
      <c r="H31" s="1" t="s">
        <v>190</v>
      </c>
      <c r="I31" s="2" t="s">
        <v>191</v>
      </c>
      <c r="K31" s="28" t="s">
        <v>44</v>
      </c>
      <c r="L31" s="28" t="s">
        <v>46</v>
      </c>
      <c r="M31" s="28" t="s">
        <v>45</v>
      </c>
      <c r="N31" s="28" t="s">
        <v>48</v>
      </c>
      <c r="O31" s="28" t="s">
        <v>47</v>
      </c>
      <c r="P31" s="35" t="s">
        <v>50</v>
      </c>
      <c r="Q31" s="28" t="s">
        <v>49</v>
      </c>
      <c r="R31" s="28" t="s">
        <v>56</v>
      </c>
      <c r="S31" s="28" t="s">
        <v>55</v>
      </c>
      <c r="T31" s="28" t="s">
        <v>58</v>
      </c>
      <c r="U31" s="28" t="s">
        <v>57</v>
      </c>
      <c r="V31" s="28" t="s">
        <v>60</v>
      </c>
      <c r="W31" s="28"/>
      <c r="X31" s="28"/>
      <c r="Y31" s="28"/>
    </row>
    <row r="32" spans="1:25" ht="19.5" customHeight="1">
      <c r="A32" s="2" t="s">
        <v>192</v>
      </c>
      <c r="B32" s="28" t="s">
        <v>36</v>
      </c>
      <c r="C32" s="2">
        <f>INDEX(春秋日食計算!$F$3:$F$41,MATCH(対照表①!A32,春秋日食計算!$A$3:$A$41,0))</f>
        <v>1097</v>
      </c>
      <c r="D32" s="2"/>
      <c r="E32" s="2"/>
      <c r="F32" s="2"/>
      <c r="G32" s="1" t="s">
        <v>193</v>
      </c>
      <c r="H32" s="1" t="s">
        <v>194</v>
      </c>
      <c r="I32" s="2" t="s">
        <v>159</v>
      </c>
      <c r="K32" s="28" t="s">
        <v>86</v>
      </c>
      <c r="L32" s="28" t="s">
        <v>87</v>
      </c>
      <c r="M32" s="28" t="s">
        <v>88</v>
      </c>
      <c r="N32" s="28" t="s">
        <v>108</v>
      </c>
      <c r="O32" s="28" t="s">
        <v>109</v>
      </c>
      <c r="P32" s="28" t="s">
        <v>110</v>
      </c>
      <c r="Q32" s="28" t="s">
        <v>148</v>
      </c>
      <c r="R32" s="28" t="s">
        <v>149</v>
      </c>
      <c r="S32" s="35" t="s">
        <v>148</v>
      </c>
      <c r="T32" s="28" t="s">
        <v>151</v>
      </c>
      <c r="U32" s="28" t="s">
        <v>150</v>
      </c>
      <c r="V32" s="28" t="s">
        <v>103</v>
      </c>
      <c r="W32" s="28"/>
      <c r="X32" s="28"/>
      <c r="Y32" s="28"/>
    </row>
    <row r="33" spans="1:25" ht="19.5" customHeight="1">
      <c r="A33" s="2" t="s">
        <v>195</v>
      </c>
      <c r="B33" s="28" t="s">
        <v>36</v>
      </c>
      <c r="C33" s="2">
        <f>INDEX(春秋日食計算!$F$3:$F$41,MATCH(対照表①!A33,春秋日食計算!$A$3:$A$41,0))</f>
        <v>1108</v>
      </c>
      <c r="D33" s="2"/>
      <c r="E33" s="2"/>
      <c r="F33" s="2"/>
      <c r="G33" s="1" t="s">
        <v>136</v>
      </c>
      <c r="H33" s="1" t="s">
        <v>196</v>
      </c>
      <c r="I33" s="2" t="s">
        <v>138</v>
      </c>
      <c r="K33" s="28" t="s">
        <v>150</v>
      </c>
      <c r="L33" s="35" t="s">
        <v>151</v>
      </c>
      <c r="M33" s="28" t="s">
        <v>150</v>
      </c>
      <c r="N33" s="28" t="s">
        <v>103</v>
      </c>
      <c r="O33" s="28" t="s">
        <v>65</v>
      </c>
      <c r="P33" s="28" t="s">
        <v>66</v>
      </c>
      <c r="Q33" s="28" t="s">
        <v>67</v>
      </c>
      <c r="R33" s="28" t="s">
        <v>68</v>
      </c>
      <c r="S33" s="28" t="s">
        <v>69</v>
      </c>
      <c r="T33" s="28" t="s">
        <v>71</v>
      </c>
      <c r="U33" s="28" t="s">
        <v>70</v>
      </c>
      <c r="V33" s="28" t="s">
        <v>73</v>
      </c>
      <c r="W33" s="28"/>
      <c r="X33" s="28"/>
      <c r="Y33" s="28"/>
    </row>
    <row r="34" spans="1:25" ht="19.5" customHeight="1">
      <c r="A34" s="2" t="s">
        <v>197</v>
      </c>
      <c r="B34" s="28" t="s">
        <v>36</v>
      </c>
      <c r="C34" s="2">
        <f>INDEX(春秋日食計算!$F$3:$F$41,MATCH(対照表①!A34,春秋日食計算!$A$3:$A$41,0))</f>
        <v>1116</v>
      </c>
      <c r="D34" s="2"/>
      <c r="E34" s="2"/>
      <c r="F34" s="2"/>
      <c r="G34" s="1" t="s">
        <v>112</v>
      </c>
      <c r="H34" s="1" t="s">
        <v>198</v>
      </c>
      <c r="I34" s="2" t="s">
        <v>114</v>
      </c>
      <c r="K34" s="28" t="s">
        <v>124</v>
      </c>
      <c r="L34" s="28" t="s">
        <v>123</v>
      </c>
      <c r="M34" s="35" t="s">
        <v>125</v>
      </c>
      <c r="N34" s="28" t="s">
        <v>160</v>
      </c>
      <c r="O34" s="28" t="s">
        <v>140</v>
      </c>
      <c r="P34" s="28" t="s">
        <v>139</v>
      </c>
      <c r="Q34" s="28" t="s">
        <v>142</v>
      </c>
      <c r="R34" s="28" t="s">
        <v>141</v>
      </c>
      <c r="S34" s="28" t="s">
        <v>144</v>
      </c>
      <c r="T34" s="28" t="s">
        <v>143</v>
      </c>
      <c r="U34" s="28" t="s">
        <v>77</v>
      </c>
      <c r="V34" s="28" t="s">
        <v>118</v>
      </c>
      <c r="W34" s="28"/>
      <c r="X34" s="28"/>
      <c r="Y34" s="28"/>
    </row>
    <row r="35" spans="1:25" ht="30">
      <c r="A35" s="2" t="s">
        <v>199</v>
      </c>
      <c r="B35" s="28" t="s">
        <v>131</v>
      </c>
      <c r="C35" s="2">
        <f>INDEX(春秋日食計算!$F$3:$F$41,MATCH(対照表①!A35,春秋日食計算!$A$3:$A$41,0))</f>
        <v>1118</v>
      </c>
      <c r="D35" s="2"/>
      <c r="E35" s="2"/>
      <c r="F35" s="2"/>
      <c r="G35" s="2" t="s">
        <v>200</v>
      </c>
      <c r="H35" s="11" t="s">
        <v>201</v>
      </c>
      <c r="I35" s="2" t="s">
        <v>202</v>
      </c>
      <c r="K35" s="28" t="s">
        <v>108</v>
      </c>
      <c r="L35" s="28" t="s">
        <v>109</v>
      </c>
      <c r="M35" s="28" t="s">
        <v>110</v>
      </c>
      <c r="N35" s="28" t="s">
        <v>148</v>
      </c>
      <c r="O35" s="28" t="s">
        <v>149</v>
      </c>
      <c r="P35" s="35" t="s">
        <v>150</v>
      </c>
      <c r="Q35" s="28" t="s">
        <v>151</v>
      </c>
      <c r="R35" s="35" t="s">
        <v>65</v>
      </c>
      <c r="S35" s="28" t="s">
        <v>103</v>
      </c>
      <c r="T35" s="28" t="s">
        <v>65</v>
      </c>
      <c r="U35" s="28" t="s">
        <v>66</v>
      </c>
      <c r="V35" s="28" t="s">
        <v>67</v>
      </c>
      <c r="W35" s="28" t="s">
        <v>68</v>
      </c>
      <c r="X35" s="28"/>
      <c r="Y35" s="28"/>
    </row>
    <row r="36" spans="1:25" ht="19.5" customHeight="1">
      <c r="A36" s="2" t="s">
        <v>203</v>
      </c>
      <c r="B36" s="28" t="s">
        <v>36</v>
      </c>
      <c r="C36" s="2">
        <f>INDEX(春秋日食計算!$F$3:$F$41,MATCH(対照表①!A36,春秋日食計算!$A$3:$A$41,0))</f>
        <v>1122</v>
      </c>
      <c r="D36" s="2"/>
      <c r="E36" s="2"/>
      <c r="F36" s="2"/>
      <c r="G36" s="1" t="s">
        <v>168</v>
      </c>
      <c r="H36" s="1" t="s">
        <v>204</v>
      </c>
      <c r="I36" s="2" t="s">
        <v>170</v>
      </c>
      <c r="K36" s="28" t="s">
        <v>118</v>
      </c>
      <c r="L36" s="28" t="s">
        <v>77</v>
      </c>
      <c r="M36" s="28" t="s">
        <v>78</v>
      </c>
      <c r="N36" s="28" t="s">
        <v>79</v>
      </c>
      <c r="O36" s="35" t="s">
        <v>80</v>
      </c>
      <c r="P36" s="28" t="s">
        <v>81</v>
      </c>
      <c r="Q36" s="28" t="s">
        <v>82</v>
      </c>
      <c r="R36" s="28" t="s">
        <v>83</v>
      </c>
      <c r="S36" s="28" t="s">
        <v>82</v>
      </c>
      <c r="T36" s="28" t="s">
        <v>85</v>
      </c>
      <c r="U36" s="28" t="s">
        <v>84</v>
      </c>
      <c r="V36" s="28" t="s">
        <v>87</v>
      </c>
      <c r="W36" s="28"/>
      <c r="X36" s="28"/>
      <c r="Y36" s="28"/>
    </row>
    <row r="37" spans="1:25" ht="19.5" customHeight="1">
      <c r="A37" s="2" t="s">
        <v>205</v>
      </c>
      <c r="B37" s="28" t="s">
        <v>167</v>
      </c>
      <c r="C37" s="2">
        <f>INDEX(春秋日食計算!$F$3:$F$41,MATCH(対照表①!A37,春秋日食計算!$A$3:$A$41,0))</f>
        <v>1123</v>
      </c>
      <c r="D37" s="2"/>
      <c r="E37" s="2"/>
      <c r="F37" s="2"/>
      <c r="G37" s="1" t="s">
        <v>206</v>
      </c>
      <c r="H37" s="1" t="s">
        <v>207</v>
      </c>
      <c r="I37" s="2" t="s">
        <v>208</v>
      </c>
      <c r="K37" s="28" t="s">
        <v>86</v>
      </c>
      <c r="L37" s="28" t="s">
        <v>108</v>
      </c>
      <c r="M37" s="28" t="s">
        <v>88</v>
      </c>
      <c r="N37" s="28" t="s">
        <v>110</v>
      </c>
      <c r="O37" s="28" t="s">
        <v>109</v>
      </c>
      <c r="P37" s="28" t="s">
        <v>149</v>
      </c>
      <c r="Q37" s="28" t="s">
        <v>148</v>
      </c>
      <c r="R37" s="28" t="s">
        <v>151</v>
      </c>
      <c r="S37" s="28" t="s">
        <v>150</v>
      </c>
      <c r="T37" s="28" t="s">
        <v>103</v>
      </c>
      <c r="U37" s="35" t="s">
        <v>65</v>
      </c>
      <c r="V37" s="28" t="s">
        <v>103</v>
      </c>
      <c r="W37" s="28" t="s">
        <v>67</v>
      </c>
      <c r="X37" s="28"/>
      <c r="Y37" s="28"/>
    </row>
    <row r="38" spans="1:25" ht="19.5" customHeight="1">
      <c r="A38" s="2" t="s">
        <v>209</v>
      </c>
      <c r="B38" s="28" t="s">
        <v>36</v>
      </c>
      <c r="C38" s="2">
        <f>INDEX(春秋日食計算!$F$3:$F$41,MATCH(対照表①!A38,春秋日食計算!$A$3:$A$41,0))</f>
        <v>1125</v>
      </c>
      <c r="D38" s="2"/>
      <c r="E38" s="2"/>
      <c r="F38" s="2"/>
      <c r="G38" s="1" t="s">
        <v>210</v>
      </c>
      <c r="H38" s="1" t="s">
        <v>211</v>
      </c>
      <c r="I38" s="2" t="s">
        <v>212</v>
      </c>
      <c r="K38" s="28" t="s">
        <v>43</v>
      </c>
      <c r="L38" s="28" t="s">
        <v>45</v>
      </c>
      <c r="M38" s="28" t="s">
        <v>46</v>
      </c>
      <c r="N38" s="28" t="s">
        <v>45</v>
      </c>
      <c r="O38" s="35" t="s">
        <v>48</v>
      </c>
      <c r="P38" s="28" t="s">
        <v>47</v>
      </c>
      <c r="Q38" s="28" t="s">
        <v>50</v>
      </c>
      <c r="R38" s="28" t="s">
        <v>49</v>
      </c>
      <c r="S38" s="28" t="s">
        <v>56</v>
      </c>
      <c r="T38" s="28" t="s">
        <v>55</v>
      </c>
      <c r="U38" s="28" t="s">
        <v>58</v>
      </c>
      <c r="V38" s="28" t="s">
        <v>57</v>
      </c>
      <c r="W38" s="28"/>
      <c r="X38" s="28"/>
      <c r="Y38" s="28"/>
    </row>
    <row r="39" spans="1:25" ht="19.5" customHeight="1">
      <c r="A39" s="2" t="s">
        <v>213</v>
      </c>
      <c r="B39" s="28" t="s">
        <v>36</v>
      </c>
      <c r="C39" s="2">
        <f>INDEX(春秋日食計算!$F$3:$F$41,MATCH(対照表①!A39,春秋日食計算!$A$3:$A$41,0))</f>
        <v>1132</v>
      </c>
      <c r="D39" s="2"/>
      <c r="E39" s="2"/>
      <c r="F39" s="2"/>
      <c r="G39" s="1" t="s">
        <v>214</v>
      </c>
      <c r="H39" s="1" t="s">
        <v>215</v>
      </c>
      <c r="I39" s="2" t="s">
        <v>212</v>
      </c>
      <c r="K39" s="28" t="s">
        <v>141</v>
      </c>
      <c r="L39" s="28" t="s">
        <v>142</v>
      </c>
      <c r="M39" s="28" t="s">
        <v>143</v>
      </c>
      <c r="N39" s="28" t="s">
        <v>144</v>
      </c>
      <c r="O39" s="28" t="s">
        <v>118</v>
      </c>
      <c r="P39" s="28" t="s">
        <v>77</v>
      </c>
      <c r="Q39" s="28" t="s">
        <v>78</v>
      </c>
      <c r="R39" s="28" t="s">
        <v>79</v>
      </c>
      <c r="S39" s="28" t="s">
        <v>80</v>
      </c>
      <c r="T39" s="28" t="s">
        <v>81</v>
      </c>
      <c r="U39" s="28" t="s">
        <v>82</v>
      </c>
      <c r="V39" s="35" t="s">
        <v>83</v>
      </c>
      <c r="W39" s="28"/>
      <c r="X39" s="28"/>
      <c r="Y39" s="28"/>
    </row>
    <row r="40" spans="1:25" ht="19.5" customHeight="1">
      <c r="A40" s="2" t="s">
        <v>216</v>
      </c>
      <c r="B40" s="28" t="s">
        <v>36</v>
      </c>
      <c r="C40" s="2">
        <f>INDEX(春秋日食計算!$F$3:$F$41,MATCH(対照表①!A40,春秋日食計算!$A$3:$A$41,0))</f>
        <v>1138</v>
      </c>
      <c r="D40" s="2"/>
      <c r="E40" s="2"/>
      <c r="F40" s="2"/>
      <c r="G40" s="1" t="s">
        <v>37</v>
      </c>
      <c r="H40" s="1" t="s">
        <v>217</v>
      </c>
      <c r="I40" s="2" t="s">
        <v>218</v>
      </c>
      <c r="K40" s="35" t="s">
        <v>83</v>
      </c>
      <c r="L40" s="28" t="s">
        <v>82</v>
      </c>
      <c r="M40" s="28" t="s">
        <v>85</v>
      </c>
      <c r="N40" s="28" t="s">
        <v>84</v>
      </c>
      <c r="O40" s="28" t="s">
        <v>85</v>
      </c>
      <c r="P40" s="28" t="s">
        <v>86</v>
      </c>
      <c r="Q40" s="28" t="s">
        <v>87</v>
      </c>
      <c r="R40" s="28" t="s">
        <v>88</v>
      </c>
      <c r="S40" s="28" t="s">
        <v>108</v>
      </c>
      <c r="T40" s="28" t="s">
        <v>109</v>
      </c>
      <c r="U40" s="28" t="s">
        <v>110</v>
      </c>
      <c r="V40" s="28" t="s">
        <v>148</v>
      </c>
      <c r="W40" s="28"/>
      <c r="X40" s="28"/>
      <c r="Y40" s="28"/>
    </row>
    <row r="41" spans="1:25" ht="30">
      <c r="A41" s="2" t="s">
        <v>219</v>
      </c>
      <c r="B41" s="28" t="s">
        <v>90</v>
      </c>
      <c r="C41" s="2">
        <f>INDEX(春秋日食計算!$F$3:$F$41,MATCH(対照表①!A41,春秋日食計算!$A$3:$A$41,0))</f>
        <v>1145</v>
      </c>
      <c r="D41" s="2"/>
      <c r="E41" s="2"/>
      <c r="F41" s="2"/>
      <c r="G41" s="1" t="s">
        <v>220</v>
      </c>
      <c r="H41" s="11" t="s">
        <v>221</v>
      </c>
      <c r="I41" s="2" t="s">
        <v>222</v>
      </c>
      <c r="K41" s="28" t="s">
        <v>70</v>
      </c>
      <c r="L41" s="28" t="s">
        <v>71</v>
      </c>
      <c r="M41" s="28" t="s">
        <v>72</v>
      </c>
      <c r="N41" s="28" t="s">
        <v>73</v>
      </c>
      <c r="O41" s="28" t="s">
        <v>40</v>
      </c>
      <c r="P41" s="28" t="s">
        <v>74</v>
      </c>
      <c r="Q41" s="28" t="s">
        <v>42</v>
      </c>
      <c r="R41" s="28" t="s">
        <v>41</v>
      </c>
      <c r="S41" s="28" t="s">
        <v>44</v>
      </c>
      <c r="T41" s="28" t="s">
        <v>43</v>
      </c>
      <c r="U41" s="35" t="s">
        <v>45</v>
      </c>
      <c r="V41" s="28" t="s">
        <v>46</v>
      </c>
      <c r="W41" s="35" t="s">
        <v>47</v>
      </c>
      <c r="X41" s="28"/>
      <c r="Y41" s="28"/>
    </row>
    <row r="42" spans="1:25" hidden="1">
      <c r="A42" s="1" t="s">
        <v>223</v>
      </c>
      <c r="B42" s="28"/>
      <c r="C42" s="2"/>
      <c r="D42" s="2"/>
      <c r="E42" s="2"/>
      <c r="F42" s="2"/>
      <c r="G42" s="1"/>
      <c r="H42" s="11"/>
      <c r="I42" s="2"/>
      <c r="K42" s="28" t="s">
        <v>48</v>
      </c>
      <c r="L42" s="28" t="s">
        <v>47</v>
      </c>
      <c r="M42" s="28"/>
      <c r="N42" s="28"/>
      <c r="O42" s="28"/>
      <c r="P42" s="28"/>
      <c r="Q42" s="28"/>
      <c r="R42" s="28"/>
      <c r="S42" s="28"/>
      <c r="T42" s="28"/>
      <c r="U42" s="28"/>
      <c r="V42" s="28"/>
      <c r="W42" s="28"/>
      <c r="X42" s="28"/>
      <c r="Y42" s="28"/>
    </row>
    <row r="43" spans="1:25" ht="20.25" customHeight="1">
      <c r="A43" s="2" t="s">
        <v>224</v>
      </c>
      <c r="B43" s="28" t="s">
        <v>174</v>
      </c>
      <c r="C43" s="2">
        <f>INDEX(春秋日食計算!$F$3:$F$41,MATCH(対照表①!A43,春秋日食計算!$A$3:$A$41,0))</f>
        <v>1148</v>
      </c>
      <c r="D43" s="2"/>
      <c r="E43" s="2"/>
      <c r="F43" s="2"/>
      <c r="G43" s="1" t="s">
        <v>225</v>
      </c>
      <c r="H43" s="1" t="s">
        <v>226</v>
      </c>
      <c r="I43" s="2" t="s">
        <v>54</v>
      </c>
      <c r="K43" s="28" t="s">
        <v>118</v>
      </c>
      <c r="L43" s="28" t="s">
        <v>79</v>
      </c>
      <c r="M43" s="28" t="s">
        <v>78</v>
      </c>
      <c r="N43" s="28" t="s">
        <v>81</v>
      </c>
      <c r="O43" s="28" t="s">
        <v>80</v>
      </c>
      <c r="P43" s="28" t="s">
        <v>83</v>
      </c>
      <c r="Q43" s="35" t="s">
        <v>82</v>
      </c>
      <c r="R43" s="28" t="s">
        <v>85</v>
      </c>
      <c r="S43" s="28" t="s">
        <v>84</v>
      </c>
      <c r="T43" s="28" t="s">
        <v>87</v>
      </c>
      <c r="U43" s="28" t="s">
        <v>86</v>
      </c>
      <c r="V43" s="28" t="s">
        <v>87</v>
      </c>
      <c r="W43" s="28" t="s">
        <v>88</v>
      </c>
      <c r="X43" s="28"/>
      <c r="Y43" s="28"/>
    </row>
    <row r="44" spans="1:25">
      <c r="A44" s="29"/>
      <c r="B44" s="30"/>
      <c r="C44" s="29"/>
      <c r="D44" s="29"/>
      <c r="E44" s="29"/>
      <c r="F44" t="s">
        <v>13</v>
      </c>
      <c r="G44" s="29"/>
      <c r="H44" s="29"/>
      <c r="I44" s="29"/>
      <c r="K44" s="30"/>
      <c r="L44" s="30"/>
      <c r="M44" s="30"/>
      <c r="N44" s="30"/>
      <c r="O44" s="30"/>
      <c r="P44" s="30"/>
      <c r="Q44" s="30"/>
      <c r="R44" s="30"/>
      <c r="S44" s="30"/>
      <c r="T44" s="30"/>
      <c r="U44" s="30"/>
      <c r="V44" s="30"/>
      <c r="W44" s="30"/>
      <c r="X44" s="30"/>
      <c r="Y44" s="30"/>
    </row>
    <row r="45" spans="1:25">
      <c r="A45" s="6"/>
      <c r="B45" s="31"/>
      <c r="C45" s="6"/>
      <c r="D45" s="6"/>
      <c r="E45" s="6"/>
      <c r="G45" s="6"/>
      <c r="H45" s="6"/>
      <c r="I45" s="6"/>
      <c r="K45" s="36"/>
      <c r="L45" s="37" t="s">
        <v>227</v>
      </c>
      <c r="M45" s="36" t="s">
        <v>228</v>
      </c>
      <c r="N45" s="36" t="s">
        <v>229</v>
      </c>
      <c r="O45" s="36" t="s">
        <v>230</v>
      </c>
      <c r="P45" s="36" t="s">
        <v>231</v>
      </c>
      <c r="Q45" s="36" t="s">
        <v>232</v>
      </c>
      <c r="R45" s="36" t="s">
        <v>233</v>
      </c>
      <c r="S45" s="36" t="s">
        <v>234</v>
      </c>
      <c r="T45" s="36" t="s">
        <v>235</v>
      </c>
      <c r="U45" s="36" t="s">
        <v>236</v>
      </c>
      <c r="V45" s="36" t="s">
        <v>237</v>
      </c>
      <c r="W45" s="36" t="s">
        <v>238</v>
      </c>
      <c r="X45" s="31"/>
      <c r="Y45" s="31"/>
    </row>
    <row r="46" spans="1:25">
      <c r="A46" s="1" t="s">
        <v>239</v>
      </c>
      <c r="B46" s="28" t="s">
        <v>17</v>
      </c>
      <c r="C46" s="1" t="s">
        <v>18</v>
      </c>
      <c r="D46" s="2"/>
      <c r="E46" s="2"/>
      <c r="F46" s="2"/>
      <c r="G46" s="1" t="s">
        <v>240</v>
      </c>
      <c r="H46" s="1" t="s">
        <v>241</v>
      </c>
      <c r="I46" s="2" t="s">
        <v>21</v>
      </c>
      <c r="K46" s="28" t="s">
        <v>32</v>
      </c>
      <c r="L46" s="28" t="s">
        <v>33</v>
      </c>
      <c r="M46" s="32" t="s">
        <v>22</v>
      </c>
      <c r="N46" s="28" t="s">
        <v>23</v>
      </c>
      <c r="O46" s="28" t="s">
        <v>24</v>
      </c>
      <c r="P46" s="28" t="s">
        <v>25</v>
      </c>
      <c r="Q46" s="28" t="s">
        <v>26</v>
      </c>
      <c r="R46" s="28" t="s">
        <v>27</v>
      </c>
      <c r="S46" s="28" t="s">
        <v>28</v>
      </c>
      <c r="T46" s="28" t="s">
        <v>29</v>
      </c>
      <c r="U46" s="28" t="s">
        <v>30</v>
      </c>
      <c r="V46" s="32" t="s">
        <v>242</v>
      </c>
      <c r="W46" s="32" t="s">
        <v>243</v>
      </c>
      <c r="X46" s="28"/>
      <c r="Y46" s="28"/>
    </row>
    <row r="47" spans="1:25" ht="30">
      <c r="A47" s="1" t="s">
        <v>244</v>
      </c>
      <c r="B47" s="28" t="s">
        <v>36</v>
      </c>
      <c r="C47" s="2">
        <f>INDEX(漢代太初以前日食計算!$F$6:$F$44,MATCH(対照表①!A47,漢代太初以前日食計算!$A$6:$A$44,0))</f>
        <v>1439</v>
      </c>
      <c r="D47" t="s">
        <v>5</v>
      </c>
      <c r="E47" t="s">
        <v>11</v>
      </c>
      <c r="F47" t="s">
        <v>36</v>
      </c>
      <c r="G47" s="2" t="s">
        <v>64</v>
      </c>
      <c r="H47" s="11" t="s">
        <v>245</v>
      </c>
      <c r="I47" s="11" t="s">
        <v>246</v>
      </c>
      <c r="J47" s="23"/>
      <c r="K47" s="35" t="s">
        <v>150</v>
      </c>
      <c r="L47" s="28" t="s">
        <v>103</v>
      </c>
      <c r="M47" s="35" t="s">
        <v>65</v>
      </c>
      <c r="N47" s="28" t="s">
        <v>66</v>
      </c>
      <c r="O47" s="28" t="s">
        <v>67</v>
      </c>
      <c r="P47" s="28" t="s">
        <v>68</v>
      </c>
      <c r="Q47" s="28" t="s">
        <v>69</v>
      </c>
      <c r="R47" s="28" t="s">
        <v>68</v>
      </c>
      <c r="S47" s="28" t="s">
        <v>70</v>
      </c>
      <c r="T47" s="28" t="s">
        <v>71</v>
      </c>
      <c r="U47" s="28" t="s">
        <v>72</v>
      </c>
      <c r="V47" s="28" t="s">
        <v>73</v>
      </c>
      <c r="W47" s="28"/>
      <c r="X47" s="28"/>
      <c r="Y47" s="28"/>
    </row>
    <row r="48" spans="1:25" ht="30">
      <c r="A48" s="2" t="s">
        <v>247</v>
      </c>
      <c r="B48" s="28" t="s">
        <v>36</v>
      </c>
      <c r="C48" s="2">
        <f>INDEX(漢代太初以前日食計算!$F$6:$F$44,MATCH(対照表①!A48,漢代太初以前日食計算!$A$6:$A$44,0))</f>
        <v>1439</v>
      </c>
      <c r="D48" s="4" t="s">
        <v>5</v>
      </c>
      <c r="E48" t="s">
        <v>11</v>
      </c>
      <c r="F48" t="s">
        <v>36</v>
      </c>
      <c r="G48" s="40" t="s">
        <v>553</v>
      </c>
      <c r="H48" s="11" t="s">
        <v>248</v>
      </c>
      <c r="I48" s="11" t="s">
        <v>249</v>
      </c>
      <c r="J48" s="23"/>
      <c r="K48" s="28" t="s">
        <v>150</v>
      </c>
      <c r="L48" s="35" t="s">
        <v>103</v>
      </c>
      <c r="M48" s="28" t="s">
        <v>65</v>
      </c>
      <c r="N48" s="35" t="s">
        <v>66</v>
      </c>
      <c r="O48" s="28" t="s">
        <v>67</v>
      </c>
      <c r="P48" s="28" t="s">
        <v>68</v>
      </c>
      <c r="Q48" s="28" t="s">
        <v>69</v>
      </c>
      <c r="R48" s="28" t="s">
        <v>68</v>
      </c>
      <c r="S48" s="28" t="s">
        <v>70</v>
      </c>
      <c r="T48" s="28" t="s">
        <v>71</v>
      </c>
      <c r="U48" s="28" t="s">
        <v>72</v>
      </c>
      <c r="V48" s="28" t="s">
        <v>73</v>
      </c>
      <c r="W48" s="28"/>
      <c r="X48" s="28"/>
      <c r="Y48" s="28"/>
    </row>
    <row r="49" spans="1:25" ht="20.25" customHeight="1">
      <c r="A49" s="2" t="s">
        <v>250</v>
      </c>
      <c r="B49" s="28" t="s">
        <v>36</v>
      </c>
      <c r="C49" s="2">
        <f>INDEX(漢代太初以前日食計算!$F$6:$F$44,MATCH(対照表①!A49,漢代太初以前日食計算!$A$6:$A$44,0))</f>
        <v>1445</v>
      </c>
      <c r="D49" t="s">
        <v>2</v>
      </c>
      <c r="E49" s="4" t="s">
        <v>8</v>
      </c>
      <c r="F49" t="s">
        <v>14</v>
      </c>
      <c r="G49" s="1" t="s">
        <v>251</v>
      </c>
      <c r="H49" s="11" t="s">
        <v>252</v>
      </c>
      <c r="I49" s="1" t="s">
        <v>253</v>
      </c>
      <c r="J49" s="3"/>
      <c r="K49" s="28" t="s">
        <v>73</v>
      </c>
      <c r="L49" s="28" t="s">
        <v>72</v>
      </c>
      <c r="M49" s="28" t="s">
        <v>74</v>
      </c>
      <c r="N49" s="28" t="s">
        <v>40</v>
      </c>
      <c r="O49" s="28" t="s">
        <v>41</v>
      </c>
      <c r="P49" s="28" t="s">
        <v>42</v>
      </c>
      <c r="Q49" s="28" t="s">
        <v>43</v>
      </c>
      <c r="R49" s="28" t="s">
        <v>44</v>
      </c>
      <c r="S49" s="35" t="s">
        <v>46</v>
      </c>
      <c r="T49" s="28" t="s">
        <v>45</v>
      </c>
      <c r="U49" s="28" t="s">
        <v>48</v>
      </c>
      <c r="V49" s="28" t="s">
        <v>47</v>
      </c>
      <c r="W49" s="28"/>
      <c r="X49" s="28"/>
      <c r="Y49" s="28"/>
    </row>
    <row r="50" spans="1:25" ht="30">
      <c r="A50" s="2" t="s">
        <v>254</v>
      </c>
      <c r="B50" s="28" t="s">
        <v>36</v>
      </c>
      <c r="C50" s="2">
        <f>INDEX(漢代太初以前日食計算!$F$6:$F$44,MATCH(対照表①!A50,漢代太初以前日食計算!$A$6:$A$44,0))</f>
        <v>1455</v>
      </c>
      <c r="D50" s="4" t="s">
        <v>1</v>
      </c>
      <c r="E50" t="s">
        <v>7</v>
      </c>
      <c r="F50" t="s">
        <v>13</v>
      </c>
      <c r="G50" s="1" t="s">
        <v>255</v>
      </c>
      <c r="H50" s="11" t="s">
        <v>256</v>
      </c>
      <c r="I50" s="11" t="s">
        <v>257</v>
      </c>
      <c r="J50" s="23"/>
      <c r="K50" s="35" t="s">
        <v>68</v>
      </c>
      <c r="L50" s="28" t="s">
        <v>70</v>
      </c>
      <c r="M50" s="35" t="s">
        <v>71</v>
      </c>
      <c r="N50" s="28" t="s">
        <v>70</v>
      </c>
      <c r="O50" s="28" t="s">
        <v>73</v>
      </c>
      <c r="P50" s="28" t="s">
        <v>72</v>
      </c>
      <c r="Q50" s="28" t="s">
        <v>74</v>
      </c>
      <c r="R50" s="28" t="s">
        <v>40</v>
      </c>
      <c r="S50" s="28" t="s">
        <v>41</v>
      </c>
      <c r="T50" s="28" t="s">
        <v>42</v>
      </c>
      <c r="U50" s="28" t="s">
        <v>43</v>
      </c>
      <c r="V50" s="28" t="s">
        <v>44</v>
      </c>
      <c r="W50" s="28"/>
      <c r="X50" s="28"/>
      <c r="Y50" s="28"/>
    </row>
    <row r="51" spans="1:25" ht="21" customHeight="1">
      <c r="A51" s="2" t="s">
        <v>258</v>
      </c>
      <c r="B51" s="28" t="s">
        <v>36</v>
      </c>
      <c r="C51" s="2">
        <f>INDEX(漢代太初以前日食計算!$F$6:$F$44,MATCH(対照表①!A51,漢代太初以前日食計算!$A$6:$A$44,0))</f>
        <v>1455</v>
      </c>
      <c r="D51" t="s">
        <v>1</v>
      </c>
      <c r="E51" s="4" t="s">
        <v>7</v>
      </c>
      <c r="F51" t="s">
        <v>13</v>
      </c>
      <c r="G51" s="1" t="s">
        <v>259</v>
      </c>
      <c r="H51" s="1" t="s">
        <v>260</v>
      </c>
      <c r="I51" s="1" t="s">
        <v>253</v>
      </c>
      <c r="J51" s="3"/>
      <c r="K51" s="28" t="s">
        <v>68</v>
      </c>
      <c r="L51" s="28" t="s">
        <v>70</v>
      </c>
      <c r="M51" s="28" t="s">
        <v>71</v>
      </c>
      <c r="N51" s="28" t="s">
        <v>70</v>
      </c>
      <c r="O51" s="28" t="s">
        <v>73</v>
      </c>
      <c r="P51" s="28" t="s">
        <v>72</v>
      </c>
      <c r="Q51" s="28" t="s">
        <v>74</v>
      </c>
      <c r="R51" s="35" t="s">
        <v>40</v>
      </c>
      <c r="S51" s="28" t="s">
        <v>41</v>
      </c>
      <c r="T51" s="28" t="s">
        <v>42</v>
      </c>
      <c r="U51" s="28" t="s">
        <v>43</v>
      </c>
      <c r="V51" s="28" t="s">
        <v>44</v>
      </c>
      <c r="W51" s="28"/>
      <c r="X51" s="28"/>
      <c r="Y51" s="28"/>
    </row>
    <row r="52" spans="1:25" ht="30">
      <c r="A52" s="2" t="s">
        <v>261</v>
      </c>
      <c r="B52" s="28" t="s">
        <v>262</v>
      </c>
      <c r="C52" s="2">
        <f>INDEX(漢代太初以前日食計算!$F$6:$F$44,MATCH(対照表①!A52,漢代太初以前日食計算!$A$6:$A$44,0))</f>
        <v>1457</v>
      </c>
      <c r="D52" t="s">
        <v>1</v>
      </c>
      <c r="E52" s="4" t="s">
        <v>6</v>
      </c>
      <c r="F52" t="s">
        <v>12</v>
      </c>
      <c r="G52" s="1" t="s">
        <v>153</v>
      </c>
      <c r="H52" s="11" t="s">
        <v>263</v>
      </c>
      <c r="I52" s="11" t="s">
        <v>264</v>
      </c>
      <c r="J52" s="23"/>
      <c r="K52" s="28" t="s">
        <v>60</v>
      </c>
      <c r="L52" s="28" t="s">
        <v>61</v>
      </c>
      <c r="M52" s="28" t="s">
        <v>62</v>
      </c>
      <c r="N52" s="28" t="s">
        <v>124</v>
      </c>
      <c r="O52" s="28" t="s">
        <v>123</v>
      </c>
      <c r="P52" s="28" t="s">
        <v>125</v>
      </c>
      <c r="Q52" s="35" t="s">
        <v>160</v>
      </c>
      <c r="R52" s="28" t="s">
        <v>140</v>
      </c>
      <c r="S52" s="35" t="s">
        <v>139</v>
      </c>
      <c r="T52" s="28" t="s">
        <v>142</v>
      </c>
      <c r="U52" s="28" t="s">
        <v>141</v>
      </c>
      <c r="V52" s="28" t="s">
        <v>142</v>
      </c>
      <c r="W52" s="28" t="s">
        <v>143</v>
      </c>
      <c r="X52" s="28"/>
      <c r="Y52" s="28"/>
    </row>
    <row r="53" spans="1:25" ht="21" customHeight="1">
      <c r="A53" s="2" t="s">
        <v>265</v>
      </c>
      <c r="B53" s="28" t="s">
        <v>34</v>
      </c>
      <c r="C53" s="2">
        <f>INDEX(漢代太初以前日食計算!$F$6:$F$44,MATCH(対照表①!A53,漢代太初以前日食計算!$A$6:$A$44,0))</f>
        <v>1462</v>
      </c>
      <c r="D53" s="4" t="s">
        <v>3</v>
      </c>
      <c r="E53" t="s">
        <v>9</v>
      </c>
      <c r="F53" s="4" t="s">
        <v>15</v>
      </c>
      <c r="G53" s="1" t="s">
        <v>37</v>
      </c>
      <c r="H53" s="1" t="s">
        <v>266</v>
      </c>
      <c r="I53" s="1" t="s">
        <v>253</v>
      </c>
      <c r="J53" s="3"/>
      <c r="K53" s="28" t="s">
        <v>57</v>
      </c>
      <c r="L53" s="28" t="s">
        <v>60</v>
      </c>
      <c r="M53" s="28" t="s">
        <v>59</v>
      </c>
      <c r="N53" s="35" t="s">
        <v>62</v>
      </c>
      <c r="O53" s="28" t="s">
        <v>61</v>
      </c>
      <c r="P53" s="28" t="s">
        <v>123</v>
      </c>
      <c r="Q53" s="28" t="s">
        <v>124</v>
      </c>
      <c r="R53" s="28" t="s">
        <v>160</v>
      </c>
      <c r="S53" s="28" t="s">
        <v>125</v>
      </c>
      <c r="T53" s="28" t="s">
        <v>139</v>
      </c>
      <c r="U53" s="28" t="s">
        <v>140</v>
      </c>
      <c r="V53" s="28" t="s">
        <v>141</v>
      </c>
      <c r="W53" s="28" t="s">
        <v>142</v>
      </c>
      <c r="X53" s="28"/>
      <c r="Y53" s="28"/>
    </row>
    <row r="54" spans="1:25" ht="21" customHeight="1">
      <c r="A54" s="2" t="s">
        <v>267</v>
      </c>
      <c r="B54" s="28" t="s">
        <v>167</v>
      </c>
      <c r="C54" s="2">
        <f>INDEX(漢代太初以前日食計算!$F$6:$F$44,MATCH(対照表①!A54,漢代太初以前日食計算!$A$6:$A$44,0))</f>
        <v>1465</v>
      </c>
      <c r="D54" s="4" t="s">
        <v>1</v>
      </c>
      <c r="E54" t="s">
        <v>7</v>
      </c>
      <c r="F54" t="s">
        <v>13</v>
      </c>
      <c r="G54" s="1" t="s">
        <v>268</v>
      </c>
      <c r="H54" s="1" t="s">
        <v>269</v>
      </c>
      <c r="I54" s="1" t="s">
        <v>253</v>
      </c>
      <c r="J54" s="3"/>
      <c r="K54" s="28" t="s">
        <v>65</v>
      </c>
      <c r="L54" s="35" t="s">
        <v>103</v>
      </c>
      <c r="M54" s="28" t="s">
        <v>67</v>
      </c>
      <c r="N54" s="28" t="s">
        <v>66</v>
      </c>
      <c r="O54" s="28" t="s">
        <v>69</v>
      </c>
      <c r="P54" s="28" t="s">
        <v>68</v>
      </c>
      <c r="Q54" s="28" t="s">
        <v>70</v>
      </c>
      <c r="R54" s="28" t="s">
        <v>71</v>
      </c>
      <c r="S54" s="28" t="s">
        <v>72</v>
      </c>
      <c r="T54" s="28" t="s">
        <v>73</v>
      </c>
      <c r="U54" s="28" t="s">
        <v>72</v>
      </c>
      <c r="V54" s="28" t="s">
        <v>74</v>
      </c>
      <c r="W54" s="28" t="s">
        <v>40</v>
      </c>
      <c r="X54" s="28"/>
      <c r="Y54" s="28"/>
    </row>
    <row r="55" spans="1:25" ht="22.5" customHeight="1">
      <c r="A55" s="2" t="s">
        <v>270</v>
      </c>
      <c r="B55" s="28" t="s">
        <v>36</v>
      </c>
      <c r="C55" s="2">
        <f>INDEX(漢代太初以前日食計算!$F$6:$F$44,MATCH(対照表①!A55,漢代太初以前日食計算!$A$6:$A$44,0))</f>
        <v>1466</v>
      </c>
      <c r="D55" t="s">
        <v>6</v>
      </c>
      <c r="E55" t="s">
        <v>12</v>
      </c>
      <c r="F55" t="s">
        <v>36</v>
      </c>
      <c r="G55" s="11" t="s">
        <v>271</v>
      </c>
      <c r="H55" s="1" t="s">
        <v>272</v>
      </c>
      <c r="I55" s="1" t="s">
        <v>253</v>
      </c>
      <c r="J55" s="3"/>
      <c r="K55" s="35" t="s">
        <v>41</v>
      </c>
      <c r="L55" s="28" t="s">
        <v>42</v>
      </c>
      <c r="M55" s="28" t="s">
        <v>43</v>
      </c>
      <c r="N55" s="28" t="s">
        <v>44</v>
      </c>
      <c r="O55" s="28" t="s">
        <v>46</v>
      </c>
      <c r="P55" s="28" t="s">
        <v>45</v>
      </c>
      <c r="Q55" s="28" t="s">
        <v>48</v>
      </c>
      <c r="R55" s="28" t="s">
        <v>47</v>
      </c>
      <c r="S55" s="28" t="s">
        <v>50</v>
      </c>
      <c r="T55" s="28" t="s">
        <v>49</v>
      </c>
      <c r="U55" s="28" t="s">
        <v>56</v>
      </c>
      <c r="V55" s="28" t="s">
        <v>55</v>
      </c>
      <c r="W55" s="28"/>
      <c r="X55" s="28"/>
      <c r="Y55" s="28"/>
    </row>
    <row r="56" spans="1:25" ht="30">
      <c r="A56" s="2" t="s">
        <v>273</v>
      </c>
      <c r="B56" s="28" t="s">
        <v>36</v>
      </c>
      <c r="C56" s="2">
        <f>INDEX(漢代太初以前日食計算!$F$6:$F$44,MATCH(対照表①!A56,漢代太初以前日食計算!$A$6:$A$44,0))</f>
        <v>1466</v>
      </c>
      <c r="D56" s="4" t="s">
        <v>6</v>
      </c>
      <c r="E56" t="s">
        <v>12</v>
      </c>
      <c r="F56" t="s">
        <v>36</v>
      </c>
      <c r="G56" s="1" t="s">
        <v>274</v>
      </c>
      <c r="H56" s="11" t="s">
        <v>275</v>
      </c>
      <c r="I56" s="11" t="s">
        <v>246</v>
      </c>
      <c r="J56" s="23"/>
      <c r="K56" s="28" t="s">
        <v>41</v>
      </c>
      <c r="L56" s="35" t="s">
        <v>42</v>
      </c>
      <c r="M56" s="28" t="s">
        <v>43</v>
      </c>
      <c r="N56" s="35" t="s">
        <v>44</v>
      </c>
      <c r="O56" s="28" t="s">
        <v>46</v>
      </c>
      <c r="P56" s="28" t="s">
        <v>45</v>
      </c>
      <c r="Q56" s="28" t="s">
        <v>48</v>
      </c>
      <c r="R56" s="28" t="s">
        <v>47</v>
      </c>
      <c r="S56" s="28" t="s">
        <v>50</v>
      </c>
      <c r="T56" s="28" t="s">
        <v>49</v>
      </c>
      <c r="U56" s="28" t="s">
        <v>56</v>
      </c>
      <c r="V56" s="28" t="s">
        <v>55</v>
      </c>
      <c r="W56" s="28"/>
      <c r="X56" s="28"/>
      <c r="Y56" s="28"/>
    </row>
    <row r="57" spans="1:25" ht="22.5" customHeight="1">
      <c r="A57" s="2" t="s">
        <v>276</v>
      </c>
      <c r="B57" s="28" t="s">
        <v>36</v>
      </c>
      <c r="C57" s="2">
        <f>INDEX(漢代太初以前日食計算!$F$6:$F$44,MATCH(対照表①!A57,漢代太初以前日食計算!$A$6:$A$44,0))</f>
        <v>1483</v>
      </c>
      <c r="D57" t="s">
        <v>1</v>
      </c>
      <c r="E57" s="4" t="s">
        <v>7</v>
      </c>
      <c r="F57" t="s">
        <v>13</v>
      </c>
      <c r="G57" s="1" t="s">
        <v>186</v>
      </c>
      <c r="H57" s="1" t="s">
        <v>277</v>
      </c>
      <c r="I57" s="1" t="s">
        <v>278</v>
      </c>
      <c r="J57" s="3"/>
      <c r="K57" s="28" t="s">
        <v>61</v>
      </c>
      <c r="L57" s="28" t="s">
        <v>123</v>
      </c>
      <c r="M57" s="28" t="s">
        <v>124</v>
      </c>
      <c r="N57" s="28" t="s">
        <v>160</v>
      </c>
      <c r="O57" s="28" t="s">
        <v>125</v>
      </c>
      <c r="P57" s="28" t="s">
        <v>139</v>
      </c>
      <c r="Q57" s="35" t="s">
        <v>140</v>
      </c>
      <c r="R57" s="28" t="s">
        <v>141</v>
      </c>
      <c r="S57" s="28" t="s">
        <v>142</v>
      </c>
      <c r="T57" s="28" t="s">
        <v>143</v>
      </c>
      <c r="U57" s="28" t="s">
        <v>144</v>
      </c>
      <c r="V57" s="28" t="s">
        <v>118</v>
      </c>
      <c r="W57" s="28"/>
      <c r="X57" s="28"/>
      <c r="Y57" s="28"/>
    </row>
    <row r="58" spans="1:25" ht="30">
      <c r="A58" s="2" t="s">
        <v>279</v>
      </c>
      <c r="B58" s="28" t="s">
        <v>36</v>
      </c>
      <c r="C58" s="2">
        <f>INDEX(漢代太初以前日食計算!$F$6:$F$44,MATCH(対照表①!A58,漢代太初以前日食計算!$A$6:$A$44,0))</f>
        <v>1486</v>
      </c>
      <c r="D58" t="s">
        <v>5</v>
      </c>
      <c r="E58" t="s">
        <v>11</v>
      </c>
      <c r="F58" t="s">
        <v>36</v>
      </c>
      <c r="G58" s="1" t="s">
        <v>280</v>
      </c>
      <c r="H58" s="11" t="s">
        <v>281</v>
      </c>
      <c r="I58" s="11" t="s">
        <v>264</v>
      </c>
      <c r="J58" s="23"/>
      <c r="K58" s="35" t="s">
        <v>69</v>
      </c>
      <c r="L58" s="28" t="s">
        <v>68</v>
      </c>
      <c r="M58" s="35" t="s">
        <v>70</v>
      </c>
      <c r="N58" s="28" t="s">
        <v>71</v>
      </c>
      <c r="O58" s="28" t="s">
        <v>72</v>
      </c>
      <c r="P58" s="28" t="s">
        <v>73</v>
      </c>
      <c r="Q58" s="28" t="s">
        <v>40</v>
      </c>
      <c r="R58" s="28" t="s">
        <v>74</v>
      </c>
      <c r="S58" s="28" t="s">
        <v>40</v>
      </c>
      <c r="T58" s="28" t="s">
        <v>41</v>
      </c>
      <c r="U58" s="28" t="s">
        <v>42</v>
      </c>
      <c r="V58" s="28" t="s">
        <v>43</v>
      </c>
      <c r="W58" s="28"/>
      <c r="X58" s="28"/>
      <c r="Y58" s="28"/>
    </row>
    <row r="59" spans="1:25" ht="21" customHeight="1">
      <c r="A59" s="2" t="s">
        <v>282</v>
      </c>
      <c r="B59" s="28" t="s">
        <v>36</v>
      </c>
      <c r="C59" s="2">
        <f>INDEX(漢代太初以前日食計算!$F$6:$F$44,MATCH(対照表①!A59,漢代太初以前日食計算!$A$6:$A$44,0))</f>
        <v>1489</v>
      </c>
      <c r="D59" s="4" t="s">
        <v>4</v>
      </c>
      <c r="E59" t="s">
        <v>10</v>
      </c>
      <c r="F59" t="s">
        <v>15</v>
      </c>
      <c r="G59" s="1" t="s">
        <v>136</v>
      </c>
      <c r="H59" s="1" t="s">
        <v>283</v>
      </c>
      <c r="I59" s="1" t="s">
        <v>253</v>
      </c>
      <c r="J59" s="3"/>
      <c r="K59" s="28" t="s">
        <v>143</v>
      </c>
      <c r="L59" s="28" t="s">
        <v>77</v>
      </c>
      <c r="M59" s="28" t="s">
        <v>118</v>
      </c>
      <c r="N59" s="28" t="s">
        <v>79</v>
      </c>
      <c r="O59" s="35" t="s">
        <v>78</v>
      </c>
      <c r="P59" s="28" t="s">
        <v>79</v>
      </c>
      <c r="Q59" s="28" t="s">
        <v>80</v>
      </c>
      <c r="R59" s="28" t="s">
        <v>81</v>
      </c>
      <c r="S59" s="28" t="s">
        <v>82</v>
      </c>
      <c r="T59" s="28" t="s">
        <v>83</v>
      </c>
      <c r="U59" s="28" t="s">
        <v>84</v>
      </c>
      <c r="V59" s="28" t="s">
        <v>85</v>
      </c>
      <c r="W59" s="28"/>
      <c r="X59" s="28"/>
      <c r="Y59" s="28"/>
    </row>
    <row r="60" spans="1:25" ht="21" customHeight="1">
      <c r="A60" s="2" t="s">
        <v>284</v>
      </c>
      <c r="B60" s="28" t="s">
        <v>36</v>
      </c>
      <c r="C60" s="2">
        <f>INDEX(漢代太初以前日食計算!$F$6:$F$44,MATCH(対照表①!A60,漢代太初以前日食計算!$A$6:$A$44,0))</f>
        <v>1493</v>
      </c>
      <c r="D60" s="4" t="s">
        <v>1</v>
      </c>
      <c r="E60" t="s">
        <v>6</v>
      </c>
      <c r="F60" t="s">
        <v>12</v>
      </c>
      <c r="G60" s="1" t="s">
        <v>285</v>
      </c>
      <c r="H60" s="1" t="s">
        <v>286</v>
      </c>
      <c r="I60" s="1" t="s">
        <v>253</v>
      </c>
      <c r="J60" s="3"/>
      <c r="K60" s="28" t="s">
        <v>59</v>
      </c>
      <c r="L60" s="35" t="s">
        <v>60</v>
      </c>
      <c r="M60" s="28" t="s">
        <v>59</v>
      </c>
      <c r="N60" s="28" t="s">
        <v>62</v>
      </c>
      <c r="O60" s="28" t="s">
        <v>61</v>
      </c>
      <c r="P60" s="28" t="s">
        <v>123</v>
      </c>
      <c r="Q60" s="28" t="s">
        <v>124</v>
      </c>
      <c r="R60" s="28" t="s">
        <v>160</v>
      </c>
      <c r="S60" s="28" t="s">
        <v>125</v>
      </c>
      <c r="T60" s="28" t="s">
        <v>139</v>
      </c>
      <c r="U60" s="28" t="s">
        <v>140</v>
      </c>
      <c r="V60" s="28" t="s">
        <v>141</v>
      </c>
      <c r="W60" s="28"/>
      <c r="X60" s="28"/>
      <c r="Y60" s="28"/>
    </row>
    <row r="61" spans="1:25" ht="30">
      <c r="A61" s="2" t="s">
        <v>287</v>
      </c>
      <c r="B61" s="28" t="s">
        <v>36</v>
      </c>
      <c r="C61" s="2">
        <f>INDEX(漢代太初以前日食計算!$F$6:$F$44,MATCH(対照表①!A61,漢代太初以前日食計算!$A$6:$A$44,0))</f>
        <v>1494</v>
      </c>
      <c r="D61" s="4" t="s">
        <v>6</v>
      </c>
      <c r="E61" t="s">
        <v>12</v>
      </c>
      <c r="F61" t="s">
        <v>36</v>
      </c>
      <c r="G61" s="1" t="s">
        <v>210</v>
      </c>
      <c r="H61" s="11" t="s">
        <v>288</v>
      </c>
      <c r="I61" s="11" t="s">
        <v>289</v>
      </c>
      <c r="J61" s="23"/>
      <c r="K61" s="28" t="s">
        <v>142</v>
      </c>
      <c r="L61" s="28" t="s">
        <v>143</v>
      </c>
      <c r="M61" s="35" t="s">
        <v>144</v>
      </c>
      <c r="N61" s="28" t="s">
        <v>118</v>
      </c>
      <c r="O61" s="35" t="s">
        <v>77</v>
      </c>
      <c r="P61" s="28" t="s">
        <v>78</v>
      </c>
      <c r="Q61" s="28" t="s">
        <v>79</v>
      </c>
      <c r="R61" s="28" t="s">
        <v>78</v>
      </c>
      <c r="S61" s="28" t="s">
        <v>81</v>
      </c>
      <c r="T61" s="28" t="s">
        <v>80</v>
      </c>
      <c r="U61" s="28" t="s">
        <v>83</v>
      </c>
      <c r="V61" s="28" t="s">
        <v>82</v>
      </c>
      <c r="W61" s="28"/>
      <c r="X61" s="28"/>
      <c r="Y61" s="28"/>
    </row>
    <row r="62" spans="1:25" ht="21" customHeight="1">
      <c r="A62" s="2" t="s">
        <v>290</v>
      </c>
      <c r="B62" s="28" t="s">
        <v>262</v>
      </c>
      <c r="C62" s="2">
        <f>INDEX(漢代太初以前日食計算!$F$6:$F$44,MATCH(対照表①!A62,漢代太初以前日食計算!$A$6:$A$44,0))</f>
        <v>1495</v>
      </c>
      <c r="D62" t="s">
        <v>6</v>
      </c>
      <c r="E62" s="4" t="s">
        <v>12</v>
      </c>
      <c r="F62" t="s">
        <v>36</v>
      </c>
      <c r="G62" s="1" t="s">
        <v>157</v>
      </c>
      <c r="H62" s="1" t="s">
        <v>291</v>
      </c>
      <c r="I62" s="1" t="s">
        <v>292</v>
      </c>
      <c r="J62" s="3"/>
      <c r="K62" s="28" t="s">
        <v>85</v>
      </c>
      <c r="L62" s="28" t="s">
        <v>84</v>
      </c>
      <c r="M62" s="28" t="s">
        <v>87</v>
      </c>
      <c r="N62" s="28" t="s">
        <v>86</v>
      </c>
      <c r="O62" s="28" t="s">
        <v>108</v>
      </c>
      <c r="P62" s="28" t="s">
        <v>88</v>
      </c>
      <c r="Q62" s="28" t="s">
        <v>110</v>
      </c>
      <c r="R62" s="28" t="s">
        <v>109</v>
      </c>
      <c r="S62" s="28" t="s">
        <v>149</v>
      </c>
      <c r="T62" s="28" t="s">
        <v>148</v>
      </c>
      <c r="U62" s="28" t="s">
        <v>151</v>
      </c>
      <c r="V62" s="35" t="s">
        <v>150</v>
      </c>
      <c r="W62" s="28" t="s">
        <v>151</v>
      </c>
      <c r="X62" s="28"/>
      <c r="Y62" s="28"/>
    </row>
    <row r="63" spans="1:25" ht="21" customHeight="1">
      <c r="A63" s="2" t="s">
        <v>293</v>
      </c>
      <c r="B63" s="28" t="s">
        <v>36</v>
      </c>
      <c r="C63" s="2">
        <f>INDEX(漢代太初以前日食計算!$F$6:$F$44,MATCH(対照表①!A63,漢代太初以前日食計算!$A$6:$A$44,0))</f>
        <v>1496</v>
      </c>
      <c r="D63" t="s">
        <v>5</v>
      </c>
      <c r="E63" s="4" t="s">
        <v>11</v>
      </c>
      <c r="F63" t="s">
        <v>36</v>
      </c>
      <c r="G63" s="1" t="s">
        <v>193</v>
      </c>
      <c r="H63" s="1" t="s">
        <v>294</v>
      </c>
      <c r="I63" s="1" t="s">
        <v>253</v>
      </c>
      <c r="J63" s="3"/>
      <c r="K63" s="28" t="s">
        <v>65</v>
      </c>
      <c r="L63" s="28" t="s">
        <v>103</v>
      </c>
      <c r="M63" s="28" t="s">
        <v>67</v>
      </c>
      <c r="N63" s="28" t="s">
        <v>66</v>
      </c>
      <c r="O63" s="28" t="s">
        <v>69</v>
      </c>
      <c r="P63" s="28" t="s">
        <v>68</v>
      </c>
      <c r="Q63" s="28" t="s">
        <v>70</v>
      </c>
      <c r="R63" s="28" t="s">
        <v>71</v>
      </c>
      <c r="S63" s="28" t="s">
        <v>72</v>
      </c>
      <c r="T63" s="28" t="s">
        <v>73</v>
      </c>
      <c r="U63" s="28" t="s">
        <v>40</v>
      </c>
      <c r="V63" s="35" t="s">
        <v>74</v>
      </c>
      <c r="W63" s="28"/>
      <c r="X63" s="28"/>
      <c r="Y63" s="28"/>
    </row>
    <row r="64" spans="1:25" ht="21" customHeight="1">
      <c r="A64" s="2" t="s">
        <v>295</v>
      </c>
      <c r="B64" s="28" t="s">
        <v>36</v>
      </c>
      <c r="C64" s="2">
        <f>INDEX(漢代太初以前日食計算!$F$6:$F$44,MATCH(対照表①!A64,漢代太初以前日食計算!$A$6:$A$44,0))</f>
        <v>1499</v>
      </c>
      <c r="D64" t="s">
        <v>3</v>
      </c>
      <c r="E64" s="4" t="s">
        <v>9</v>
      </c>
      <c r="F64" t="s">
        <v>15</v>
      </c>
      <c r="G64" s="1" t="s">
        <v>105</v>
      </c>
      <c r="H64" s="1" t="s">
        <v>296</v>
      </c>
      <c r="I64" s="1" t="s">
        <v>297</v>
      </c>
      <c r="J64" s="3"/>
      <c r="K64" s="28" t="s">
        <v>139</v>
      </c>
      <c r="L64" s="28" t="s">
        <v>142</v>
      </c>
      <c r="M64" s="28" t="s">
        <v>141</v>
      </c>
      <c r="N64" s="28" t="s">
        <v>144</v>
      </c>
      <c r="O64" s="28" t="s">
        <v>143</v>
      </c>
      <c r="P64" s="28" t="s">
        <v>77</v>
      </c>
      <c r="Q64" s="28" t="s">
        <v>118</v>
      </c>
      <c r="R64" s="28" t="s">
        <v>79</v>
      </c>
      <c r="S64" s="28" t="s">
        <v>78</v>
      </c>
      <c r="T64" s="35" t="s">
        <v>79</v>
      </c>
      <c r="U64" s="28" t="s">
        <v>80</v>
      </c>
      <c r="V64" s="28" t="s">
        <v>81</v>
      </c>
      <c r="W64" s="28"/>
      <c r="X64" s="28"/>
      <c r="Y64" s="28"/>
    </row>
    <row r="65" spans="1:25" ht="21" customHeight="1">
      <c r="A65" s="2" t="s">
        <v>298</v>
      </c>
      <c r="B65" s="28" t="s">
        <v>34</v>
      </c>
      <c r="C65" s="2">
        <f>INDEX(漢代太初以前日食計算!$F$6:$F$44,MATCH(対照表①!A65,漢代太初以前日食計算!$A$6:$A$44,0))</f>
        <v>1500</v>
      </c>
      <c r="D65" t="s">
        <v>3</v>
      </c>
      <c r="E65" s="4" t="s">
        <v>9</v>
      </c>
      <c r="F65" t="s">
        <v>14</v>
      </c>
      <c r="G65" s="1" t="s">
        <v>105</v>
      </c>
      <c r="H65" s="1" t="s">
        <v>299</v>
      </c>
      <c r="I65" s="1" t="s">
        <v>253</v>
      </c>
      <c r="J65" s="3"/>
      <c r="K65" s="28" t="s">
        <v>82</v>
      </c>
      <c r="L65" s="28" t="s">
        <v>83</v>
      </c>
      <c r="M65" s="28" t="s">
        <v>84</v>
      </c>
      <c r="N65" s="28" t="s">
        <v>85</v>
      </c>
      <c r="O65" s="28" t="s">
        <v>86</v>
      </c>
      <c r="P65" s="28" t="s">
        <v>87</v>
      </c>
      <c r="Q65" s="28" t="s">
        <v>88</v>
      </c>
      <c r="R65" s="28" t="s">
        <v>108</v>
      </c>
      <c r="S65" s="28" t="s">
        <v>109</v>
      </c>
      <c r="T65" s="35" t="s">
        <v>110</v>
      </c>
      <c r="U65" s="28" t="s">
        <v>148</v>
      </c>
      <c r="V65" s="28" t="s">
        <v>149</v>
      </c>
      <c r="W65" s="28" t="s">
        <v>150</v>
      </c>
      <c r="X65" s="28"/>
      <c r="Y65" s="28"/>
    </row>
    <row r="66" spans="1:25" ht="30">
      <c r="A66" s="2" t="s">
        <v>300</v>
      </c>
      <c r="B66" s="28" t="s">
        <v>36</v>
      </c>
      <c r="C66" s="2">
        <f>INDEX(漢代太初以前日食計算!$F$6:$F$44,MATCH(対照表①!A66,漢代太初以前日食計算!$A$6:$A$44,0))</f>
        <v>1504</v>
      </c>
      <c r="D66" s="4" t="s">
        <v>6</v>
      </c>
      <c r="E66" t="s">
        <v>11</v>
      </c>
      <c r="F66" t="s">
        <v>36</v>
      </c>
      <c r="G66" s="1" t="s">
        <v>153</v>
      </c>
      <c r="H66" s="11" t="s">
        <v>301</v>
      </c>
      <c r="I66" s="11" t="s">
        <v>302</v>
      </c>
      <c r="J66" s="23"/>
      <c r="K66" s="28" t="s">
        <v>125</v>
      </c>
      <c r="L66" s="35" t="s">
        <v>139</v>
      </c>
      <c r="M66" s="28" t="s">
        <v>140</v>
      </c>
      <c r="N66" s="35" t="s">
        <v>141</v>
      </c>
      <c r="O66" s="28" t="s">
        <v>142</v>
      </c>
      <c r="P66" s="28" t="s">
        <v>143</v>
      </c>
      <c r="Q66" s="28" t="s">
        <v>144</v>
      </c>
      <c r="R66" s="28" t="s">
        <v>118</v>
      </c>
      <c r="S66" s="28" t="s">
        <v>77</v>
      </c>
      <c r="T66" s="28" t="s">
        <v>78</v>
      </c>
      <c r="U66" s="28" t="s">
        <v>79</v>
      </c>
      <c r="V66" s="28" t="s">
        <v>80</v>
      </c>
      <c r="W66" s="28"/>
      <c r="X66" s="28"/>
      <c r="Y66" s="28"/>
    </row>
    <row r="67" spans="1:25" ht="21" customHeight="1">
      <c r="A67" s="2" t="s">
        <v>303</v>
      </c>
      <c r="B67" s="28" t="s">
        <v>36</v>
      </c>
      <c r="C67" s="2">
        <f>INDEX(漢代太初以前日食計算!$F$6:$F$44,MATCH(対照表①!A67,漢代太初以前日食計算!$A$6:$A$44,0))</f>
        <v>1505</v>
      </c>
      <c r="D67" t="s">
        <v>5</v>
      </c>
      <c r="E67" s="4" t="s">
        <v>11</v>
      </c>
      <c r="F67" t="s">
        <v>36</v>
      </c>
      <c r="G67" s="1" t="s">
        <v>193</v>
      </c>
      <c r="H67" s="1" t="s">
        <v>304</v>
      </c>
      <c r="I67" s="1" t="s">
        <v>253</v>
      </c>
      <c r="J67" s="3"/>
      <c r="K67" s="28" t="s">
        <v>81</v>
      </c>
      <c r="L67" s="28" t="s">
        <v>80</v>
      </c>
      <c r="M67" s="28" t="s">
        <v>83</v>
      </c>
      <c r="N67" s="28" t="s">
        <v>82</v>
      </c>
      <c r="O67" s="28" t="s">
        <v>85</v>
      </c>
      <c r="P67" s="28" t="s">
        <v>84</v>
      </c>
      <c r="Q67" s="28" t="s">
        <v>87</v>
      </c>
      <c r="R67" s="28" t="s">
        <v>86</v>
      </c>
      <c r="S67" s="28" t="s">
        <v>108</v>
      </c>
      <c r="T67" s="35" t="s">
        <v>88</v>
      </c>
      <c r="U67" s="28" t="s">
        <v>110</v>
      </c>
      <c r="V67" s="35" t="s">
        <v>109</v>
      </c>
      <c r="W67" s="28"/>
      <c r="X67" s="28"/>
      <c r="Y67" s="28"/>
    </row>
    <row r="68" spans="1:25" ht="21" customHeight="1">
      <c r="A68" s="2" t="s">
        <v>305</v>
      </c>
      <c r="B68" s="28" t="s">
        <v>36</v>
      </c>
      <c r="C68" s="2">
        <f>INDEX(漢代太初以前日食計算!$F$6:$F$44,MATCH(対照表①!A68,漢代太初以前日食計算!$A$6:$A$44,0))</f>
        <v>1507</v>
      </c>
      <c r="D68" s="4" t="s">
        <v>4</v>
      </c>
      <c r="E68" t="s">
        <v>10</v>
      </c>
      <c r="F68" t="s">
        <v>15</v>
      </c>
      <c r="G68" s="1" t="s">
        <v>136</v>
      </c>
      <c r="H68" s="1" t="s">
        <v>38</v>
      </c>
      <c r="I68" s="1" t="s">
        <v>306</v>
      </c>
      <c r="J68" s="3"/>
      <c r="K68" s="28" t="s">
        <v>72</v>
      </c>
      <c r="L68" s="28" t="s">
        <v>73</v>
      </c>
      <c r="M68" s="35" t="s">
        <v>40</v>
      </c>
      <c r="N68" s="28" t="s">
        <v>74</v>
      </c>
      <c r="O68" s="28" t="s">
        <v>42</v>
      </c>
      <c r="P68" s="28" t="s">
        <v>41</v>
      </c>
      <c r="Q68" s="28" t="s">
        <v>44</v>
      </c>
      <c r="R68" s="28" t="s">
        <v>43</v>
      </c>
      <c r="S68" s="28" t="s">
        <v>44</v>
      </c>
      <c r="T68" s="28" t="s">
        <v>46</v>
      </c>
      <c r="U68" s="28" t="s">
        <v>45</v>
      </c>
      <c r="V68" s="28" t="s">
        <v>48</v>
      </c>
      <c r="W68" s="28"/>
      <c r="X68" s="28"/>
      <c r="Y68" s="28"/>
    </row>
    <row r="69" spans="1:25" ht="30">
      <c r="A69" s="2" t="s">
        <v>307</v>
      </c>
      <c r="B69" s="28" t="s">
        <v>174</v>
      </c>
      <c r="C69" s="2">
        <f>INDEX(漢代太初以前日食計算!$F$6:$F$44,MATCH(対照表①!A69,漢代太初以前日食計算!$A$6:$A$44,0))</f>
        <v>1509</v>
      </c>
      <c r="D69" s="4" t="s">
        <v>3</v>
      </c>
      <c r="E69" t="s">
        <v>9</v>
      </c>
      <c r="F69" t="s">
        <v>15</v>
      </c>
      <c r="G69" s="1" t="s">
        <v>308</v>
      </c>
      <c r="H69" s="11" t="s">
        <v>309</v>
      </c>
      <c r="I69" s="11" t="s">
        <v>310</v>
      </c>
      <c r="J69" s="23"/>
      <c r="K69" s="28" t="s">
        <v>124</v>
      </c>
      <c r="L69" s="28" t="s">
        <v>123</v>
      </c>
      <c r="M69" s="35" t="s">
        <v>125</v>
      </c>
      <c r="N69" s="28" t="s">
        <v>160</v>
      </c>
      <c r="O69" s="35" t="s">
        <v>140</v>
      </c>
      <c r="P69" s="28" t="s">
        <v>139</v>
      </c>
      <c r="Q69" s="28" t="s">
        <v>142</v>
      </c>
      <c r="R69" s="28" t="s">
        <v>141</v>
      </c>
      <c r="S69" s="28" t="s">
        <v>144</v>
      </c>
      <c r="T69" s="28" t="s">
        <v>143</v>
      </c>
      <c r="U69" s="28" t="s">
        <v>77</v>
      </c>
      <c r="V69" s="28" t="s">
        <v>118</v>
      </c>
      <c r="W69" s="28" t="s">
        <v>79</v>
      </c>
      <c r="X69" s="28"/>
      <c r="Y69" s="28"/>
    </row>
    <row r="70" spans="1:25" ht="21" customHeight="1">
      <c r="A70" s="2" t="s">
        <v>311</v>
      </c>
      <c r="B70" s="28" t="s">
        <v>174</v>
      </c>
      <c r="C70" s="2">
        <f>INDEX(漢代太初以前日食計算!$F$6:$F$44,MATCH(対照表①!A70,漢代太初以前日食計算!$A$6:$A$44,0))</f>
        <v>1509</v>
      </c>
      <c r="D70" t="s">
        <v>3</v>
      </c>
      <c r="E70" s="4" t="s">
        <v>9</v>
      </c>
      <c r="F70" t="s">
        <v>15</v>
      </c>
      <c r="G70" s="1" t="s">
        <v>312</v>
      </c>
      <c r="H70" s="11" t="s">
        <v>313</v>
      </c>
      <c r="I70" s="1" t="s">
        <v>253</v>
      </c>
      <c r="J70" s="3"/>
      <c r="K70" s="28" t="s">
        <v>124</v>
      </c>
      <c r="L70" s="28" t="s">
        <v>123</v>
      </c>
      <c r="M70" s="28" t="s">
        <v>125</v>
      </c>
      <c r="N70" s="28" t="s">
        <v>160</v>
      </c>
      <c r="O70" s="28" t="s">
        <v>140</v>
      </c>
      <c r="P70" s="28" t="s">
        <v>139</v>
      </c>
      <c r="Q70" s="28" t="s">
        <v>142</v>
      </c>
      <c r="R70" s="28" t="s">
        <v>141</v>
      </c>
      <c r="S70" s="28" t="s">
        <v>144</v>
      </c>
      <c r="T70" s="35" t="s">
        <v>143</v>
      </c>
      <c r="U70" s="28" t="s">
        <v>77</v>
      </c>
      <c r="V70" s="28" t="s">
        <v>118</v>
      </c>
      <c r="W70" s="28" t="s">
        <v>79</v>
      </c>
      <c r="X70" s="28"/>
      <c r="Y70" s="28"/>
    </row>
    <row r="71" spans="1:25" ht="21" customHeight="1">
      <c r="A71" s="2" t="s">
        <v>314</v>
      </c>
      <c r="B71" s="28" t="s">
        <v>36</v>
      </c>
      <c r="C71" s="2">
        <f>INDEX(漢代太初以前日食計算!$F$6:$F$44,MATCH(対照表①!A71,漢代太初以前日食計算!$A$6:$A$44,0))</f>
        <v>1516</v>
      </c>
      <c r="D71" s="4" t="s">
        <v>4</v>
      </c>
      <c r="E71" t="s">
        <v>10</v>
      </c>
      <c r="F71" t="s">
        <v>36</v>
      </c>
      <c r="G71" s="1" t="s">
        <v>136</v>
      </c>
      <c r="H71" s="1" t="s">
        <v>315</v>
      </c>
      <c r="I71" s="1" t="s">
        <v>253</v>
      </c>
      <c r="J71" s="3"/>
      <c r="K71" s="28" t="s">
        <v>108</v>
      </c>
      <c r="L71" s="28" t="s">
        <v>88</v>
      </c>
      <c r="M71" s="28" t="s">
        <v>110</v>
      </c>
      <c r="N71" s="28" t="s">
        <v>109</v>
      </c>
      <c r="O71" s="35" t="s">
        <v>149</v>
      </c>
      <c r="P71" s="28" t="s">
        <v>148</v>
      </c>
      <c r="Q71" s="28" t="s">
        <v>151</v>
      </c>
      <c r="R71" s="28" t="s">
        <v>150</v>
      </c>
      <c r="S71" s="28" t="s">
        <v>103</v>
      </c>
      <c r="T71" s="28" t="s">
        <v>65</v>
      </c>
      <c r="U71" s="28" t="s">
        <v>103</v>
      </c>
      <c r="V71" s="28" t="s">
        <v>67</v>
      </c>
      <c r="W71" s="28"/>
      <c r="X71" s="28"/>
      <c r="Y71" s="28"/>
    </row>
    <row r="72" spans="1:25" ht="21" customHeight="1">
      <c r="A72" s="2" t="s">
        <v>316</v>
      </c>
      <c r="B72" s="28" t="s">
        <v>36</v>
      </c>
      <c r="C72" s="2">
        <f>INDEX(漢代太初以前日食計算!$F$6:$F$44,MATCH(対照表①!A72,漢代太初以前日食計算!$A$6:$A$44,0))</f>
        <v>1520</v>
      </c>
      <c r="D72" s="4" t="s">
        <v>1</v>
      </c>
      <c r="E72" t="s">
        <v>7</v>
      </c>
      <c r="F72" t="s">
        <v>13</v>
      </c>
      <c r="G72" s="1" t="s">
        <v>255</v>
      </c>
      <c r="H72" s="1" t="s">
        <v>317</v>
      </c>
      <c r="I72" s="1" t="s">
        <v>253</v>
      </c>
      <c r="J72" s="3"/>
      <c r="K72" s="28" t="s">
        <v>143</v>
      </c>
      <c r="L72" s="35" t="s">
        <v>77</v>
      </c>
      <c r="M72" s="28" t="s">
        <v>118</v>
      </c>
      <c r="N72" s="28" t="s">
        <v>79</v>
      </c>
      <c r="O72" s="28" t="s">
        <v>78</v>
      </c>
      <c r="P72" s="28" t="s">
        <v>81</v>
      </c>
      <c r="Q72" s="28" t="s">
        <v>80</v>
      </c>
      <c r="R72" s="28" t="s">
        <v>83</v>
      </c>
      <c r="S72" s="28" t="s">
        <v>82</v>
      </c>
      <c r="T72" s="28" t="s">
        <v>83</v>
      </c>
      <c r="U72" s="28" t="s">
        <v>84</v>
      </c>
      <c r="V72" s="28" t="s">
        <v>85</v>
      </c>
      <c r="W72" s="28"/>
      <c r="X72" s="28"/>
      <c r="Y72" s="28"/>
    </row>
    <row r="73" spans="1:25" ht="30">
      <c r="A73" s="2" t="s">
        <v>318</v>
      </c>
      <c r="B73" s="28" t="s">
        <v>36</v>
      </c>
      <c r="C73" s="2">
        <f>INDEX(漢代太初以前日食計算!$F$6:$F$44,MATCH(対照表①!A73,漢代太初以前日食計算!$A$6:$A$44,0))</f>
        <v>1521</v>
      </c>
      <c r="D73" t="s">
        <v>1</v>
      </c>
      <c r="E73" s="4" t="s">
        <v>6</v>
      </c>
      <c r="F73" t="s">
        <v>13</v>
      </c>
      <c r="G73" s="1" t="s">
        <v>319</v>
      </c>
      <c r="H73" s="11" t="s">
        <v>320</v>
      </c>
      <c r="I73" s="11" t="s">
        <v>321</v>
      </c>
      <c r="J73" s="3"/>
      <c r="K73" s="28" t="s">
        <v>86</v>
      </c>
      <c r="L73" s="28" t="s">
        <v>87</v>
      </c>
      <c r="M73" s="28" t="s">
        <v>88</v>
      </c>
      <c r="N73" s="28" t="s">
        <v>108</v>
      </c>
      <c r="O73" s="28" t="s">
        <v>109</v>
      </c>
      <c r="P73" s="35" t="s">
        <v>110</v>
      </c>
      <c r="Q73" s="28" t="s">
        <v>148</v>
      </c>
      <c r="R73" s="35" t="s">
        <v>149</v>
      </c>
      <c r="S73" s="28" t="s">
        <v>150</v>
      </c>
      <c r="T73" s="28" t="s">
        <v>151</v>
      </c>
      <c r="U73" s="28" t="s">
        <v>65</v>
      </c>
      <c r="V73" s="28" t="s">
        <v>103</v>
      </c>
      <c r="W73" s="28"/>
      <c r="X73" s="28"/>
      <c r="Y73" s="28"/>
    </row>
    <row r="74" spans="1:25" ht="21" customHeight="1">
      <c r="A74" s="2" t="s">
        <v>322</v>
      </c>
      <c r="B74" s="28" t="s">
        <v>36</v>
      </c>
      <c r="C74" s="2">
        <f>INDEX(漢代太初以前日食計算!$F$6:$F$44,MATCH(対照表①!A74,漢代太初以前日食計算!$A$6:$A$44,0))</f>
        <v>1531</v>
      </c>
      <c r="D74" s="4" t="s">
        <v>6</v>
      </c>
      <c r="E74" t="s">
        <v>12</v>
      </c>
      <c r="F74" t="s">
        <v>36</v>
      </c>
      <c r="G74" s="1" t="s">
        <v>210</v>
      </c>
      <c r="H74" s="1" t="s">
        <v>323</v>
      </c>
      <c r="I74" s="1" t="s">
        <v>253</v>
      </c>
      <c r="J74" s="3"/>
      <c r="K74" s="28" t="s">
        <v>82</v>
      </c>
      <c r="L74" s="28" t="s">
        <v>85</v>
      </c>
      <c r="M74" s="28" t="s">
        <v>84</v>
      </c>
      <c r="N74" s="28" t="s">
        <v>85</v>
      </c>
      <c r="O74" s="28" t="s">
        <v>86</v>
      </c>
      <c r="P74" s="28" t="s">
        <v>87</v>
      </c>
      <c r="Q74" s="35" t="s">
        <v>88</v>
      </c>
      <c r="R74" s="28" t="s">
        <v>108</v>
      </c>
      <c r="S74" s="28" t="s">
        <v>109</v>
      </c>
      <c r="T74" s="28" t="s">
        <v>110</v>
      </c>
      <c r="U74" s="28" t="s">
        <v>148</v>
      </c>
      <c r="V74" s="28" t="s">
        <v>149</v>
      </c>
      <c r="W74" s="28"/>
      <c r="X74" s="28"/>
      <c r="Y74" s="28"/>
    </row>
    <row r="75" spans="1:25" ht="30">
      <c r="A75" s="2" t="s">
        <v>324</v>
      </c>
      <c r="B75" s="28" t="s">
        <v>131</v>
      </c>
      <c r="C75" s="2">
        <f>INDEX(漢代太初以前日食計算!$F$6:$F$44,MATCH(対照表①!A75,漢代太初以前日食計算!$A$6:$A$44,0))</f>
        <v>1536</v>
      </c>
      <c r="D75" s="4" t="s">
        <v>4</v>
      </c>
      <c r="E75" t="s">
        <v>10</v>
      </c>
      <c r="F75" s="2" t="s">
        <v>36</v>
      </c>
      <c r="G75" s="1" t="s">
        <v>325</v>
      </c>
      <c r="H75" s="11" t="s">
        <v>326</v>
      </c>
      <c r="I75" s="11" t="s">
        <v>327</v>
      </c>
      <c r="J75" s="23"/>
      <c r="K75" s="28" t="s">
        <v>80</v>
      </c>
      <c r="L75" s="28" t="s">
        <v>81</v>
      </c>
      <c r="M75" s="28" t="s">
        <v>82</v>
      </c>
      <c r="N75" s="35" t="s">
        <v>83</v>
      </c>
      <c r="O75" s="28" t="s">
        <v>84</v>
      </c>
      <c r="P75" s="28" t="s">
        <v>85</v>
      </c>
      <c r="Q75" s="28" t="s">
        <v>84</v>
      </c>
      <c r="R75" s="35" t="s">
        <v>87</v>
      </c>
      <c r="S75" s="28" t="s">
        <v>86</v>
      </c>
      <c r="T75" s="28" t="s">
        <v>108</v>
      </c>
      <c r="U75" s="28" t="s">
        <v>88</v>
      </c>
      <c r="V75" s="28" t="s">
        <v>110</v>
      </c>
      <c r="W75" s="28" t="s">
        <v>109</v>
      </c>
      <c r="X75" s="28"/>
      <c r="Y75" s="28"/>
    </row>
    <row r="76" spans="1:25">
      <c r="A76" s="29"/>
      <c r="B76" s="30"/>
      <c r="C76" s="29"/>
      <c r="F76" s="29"/>
      <c r="G76" s="38"/>
      <c r="H76" s="39"/>
      <c r="I76" s="39"/>
      <c r="J76" s="23"/>
      <c r="K76" s="30"/>
      <c r="L76" s="30"/>
      <c r="M76" s="30"/>
      <c r="N76" s="30"/>
      <c r="O76" s="30"/>
      <c r="P76" s="30"/>
      <c r="Q76" s="30"/>
      <c r="R76" s="30"/>
      <c r="S76" s="30"/>
      <c r="T76" s="30"/>
      <c r="U76" s="30"/>
      <c r="V76" s="30"/>
      <c r="W76" s="30"/>
      <c r="X76" s="30"/>
      <c r="Y76" s="30"/>
    </row>
    <row r="77" spans="1:25">
      <c r="A77" s="6"/>
      <c r="B77" s="31"/>
      <c r="C77" s="6"/>
      <c r="D77" s="6"/>
      <c r="E77" s="6"/>
      <c r="F77" s="6" t="s">
        <v>36</v>
      </c>
      <c r="G77" s="6"/>
      <c r="H77" s="6"/>
      <c r="I77" s="6"/>
      <c r="K77" s="31"/>
      <c r="L77" s="37" t="s">
        <v>227</v>
      </c>
      <c r="M77" s="36" t="s">
        <v>228</v>
      </c>
      <c r="N77" s="36" t="s">
        <v>229</v>
      </c>
      <c r="O77" s="36" t="s">
        <v>230</v>
      </c>
      <c r="P77" s="36" t="s">
        <v>231</v>
      </c>
      <c r="Q77" s="36" t="s">
        <v>232</v>
      </c>
      <c r="R77" s="36" t="s">
        <v>233</v>
      </c>
      <c r="S77" s="36" t="s">
        <v>234</v>
      </c>
      <c r="T77" s="36" t="s">
        <v>235</v>
      </c>
      <c r="U77" s="36" t="s">
        <v>236</v>
      </c>
      <c r="V77" s="36" t="s">
        <v>237</v>
      </c>
      <c r="W77" s="36" t="s">
        <v>238</v>
      </c>
      <c r="X77" s="36" t="s">
        <v>328</v>
      </c>
      <c r="Y77" s="36" t="s">
        <v>228</v>
      </c>
    </row>
    <row r="78" spans="1:25">
      <c r="A78" s="1" t="s">
        <v>239</v>
      </c>
      <c r="B78" s="28" t="s">
        <v>17</v>
      </c>
      <c r="C78" s="1" t="s">
        <v>18</v>
      </c>
      <c r="D78" s="2"/>
      <c r="E78" s="2"/>
      <c r="F78" s="2"/>
      <c r="G78" s="1" t="s">
        <v>240</v>
      </c>
      <c r="H78" s="1" t="s">
        <v>241</v>
      </c>
      <c r="I78" s="2" t="s">
        <v>21</v>
      </c>
      <c r="K78" s="28"/>
      <c r="L78" s="28"/>
      <c r="M78" s="32" t="s">
        <v>22</v>
      </c>
      <c r="N78" s="28" t="s">
        <v>23</v>
      </c>
      <c r="O78" s="28" t="s">
        <v>24</v>
      </c>
      <c r="P78" s="28" t="s">
        <v>25</v>
      </c>
      <c r="Q78" s="28" t="s">
        <v>26</v>
      </c>
      <c r="R78" s="28" t="s">
        <v>27</v>
      </c>
      <c r="S78" s="28" t="s">
        <v>28</v>
      </c>
      <c r="T78" s="28" t="s">
        <v>29</v>
      </c>
      <c r="U78" s="28" t="s">
        <v>30</v>
      </c>
      <c r="V78" s="28" t="s">
        <v>31</v>
      </c>
      <c r="W78" s="28" t="s">
        <v>32</v>
      </c>
      <c r="X78" s="28" t="s">
        <v>33</v>
      </c>
      <c r="Y78" s="32" t="s">
        <v>243</v>
      </c>
    </row>
    <row r="79" spans="1:25" ht="30">
      <c r="A79" s="2" t="s">
        <v>329</v>
      </c>
      <c r="B79" s="28" t="s">
        <v>330</v>
      </c>
      <c r="C79" s="2">
        <f>INDEX(漢代太初以降日食計算!$F$8:$F$36,MATCH(対照表①!A79,漢代太初以降日食計算!$A$8:$A$36,0))</f>
        <v>8</v>
      </c>
      <c r="D79" s="4" t="s">
        <v>3</v>
      </c>
      <c r="E79" t="s">
        <v>9</v>
      </c>
      <c r="F79" t="s">
        <v>15</v>
      </c>
      <c r="G79" s="11" t="s">
        <v>331</v>
      </c>
      <c r="H79" s="11" t="s">
        <v>332</v>
      </c>
      <c r="I79" s="11" t="s">
        <v>333</v>
      </c>
      <c r="J79" s="23"/>
      <c r="K79" s="28"/>
      <c r="L79" s="28"/>
      <c r="M79" s="28" t="s">
        <v>88</v>
      </c>
      <c r="N79" s="35" t="s">
        <v>110</v>
      </c>
      <c r="O79" s="28" t="s">
        <v>109</v>
      </c>
      <c r="P79" s="28" t="s">
        <v>149</v>
      </c>
      <c r="Q79" s="28" t="s">
        <v>148</v>
      </c>
      <c r="R79" s="35" t="s">
        <v>151</v>
      </c>
      <c r="S79" s="28" t="s">
        <v>150</v>
      </c>
      <c r="T79" s="28" t="s">
        <v>103</v>
      </c>
      <c r="U79" s="28" t="s">
        <v>65</v>
      </c>
      <c r="V79" s="28" t="s">
        <v>66</v>
      </c>
      <c r="W79" s="28" t="s">
        <v>67</v>
      </c>
      <c r="X79" s="28" t="s">
        <v>68</v>
      </c>
      <c r="Y79" s="28" t="s">
        <v>69</v>
      </c>
    </row>
    <row r="80" spans="1:25" ht="21" customHeight="1">
      <c r="A80" s="2" t="s">
        <v>334</v>
      </c>
      <c r="B80" s="28" t="s">
        <v>36</v>
      </c>
      <c r="C80" s="2">
        <f>INDEX(漢代太初以降日食計算!$F$8:$F$36,MATCH(対照表①!A80,漢代太初以降日食計算!$A$8:$A$36,0))</f>
        <v>11</v>
      </c>
      <c r="D80" t="s">
        <v>6</v>
      </c>
      <c r="E80" s="4" t="s">
        <v>12</v>
      </c>
      <c r="F80" t="s">
        <v>36</v>
      </c>
      <c r="G80" s="1" t="s">
        <v>95</v>
      </c>
      <c r="H80" s="1" t="s">
        <v>335</v>
      </c>
      <c r="I80" s="1" t="s">
        <v>253</v>
      </c>
      <c r="J80" s="3"/>
      <c r="K80" s="28"/>
      <c r="L80" s="28"/>
      <c r="M80" s="28" t="s">
        <v>61</v>
      </c>
      <c r="N80" s="28" t="s">
        <v>123</v>
      </c>
      <c r="O80" s="28" t="s">
        <v>124</v>
      </c>
      <c r="P80" s="28" t="s">
        <v>160</v>
      </c>
      <c r="Q80" s="28" t="s">
        <v>125</v>
      </c>
      <c r="R80" s="28" t="s">
        <v>139</v>
      </c>
      <c r="S80" s="28" t="s">
        <v>140</v>
      </c>
      <c r="T80" s="28" t="s">
        <v>141</v>
      </c>
      <c r="U80" s="28" t="s">
        <v>142</v>
      </c>
      <c r="V80" s="28" t="s">
        <v>141</v>
      </c>
      <c r="W80" s="35" t="s">
        <v>144</v>
      </c>
      <c r="X80" s="28" t="s">
        <v>143</v>
      </c>
      <c r="Y80" s="28"/>
    </row>
    <row r="81" spans="1:25" ht="21" customHeight="1">
      <c r="A81" s="2" t="s">
        <v>336</v>
      </c>
      <c r="B81" s="28" t="s">
        <v>36</v>
      </c>
      <c r="C81" s="2">
        <f>INDEX(漢代太初以降日食計算!$F$8:$F$36,MATCH(対照表①!A81,漢代太初以降日食計算!$A$8:$A$36,0))</f>
        <v>15</v>
      </c>
      <c r="D81" t="s">
        <v>4</v>
      </c>
      <c r="E81" s="4" t="s">
        <v>10</v>
      </c>
      <c r="F81" t="s">
        <v>36</v>
      </c>
      <c r="G81" s="1" t="s">
        <v>100</v>
      </c>
      <c r="H81" s="1" t="s">
        <v>337</v>
      </c>
      <c r="I81" s="1" t="s">
        <v>297</v>
      </c>
      <c r="J81" s="3"/>
      <c r="K81" s="28"/>
      <c r="L81" s="28"/>
      <c r="M81" s="28" t="s">
        <v>44</v>
      </c>
      <c r="N81" s="28" t="s">
        <v>46</v>
      </c>
      <c r="O81" s="28" t="s">
        <v>45</v>
      </c>
      <c r="P81" s="28" t="s">
        <v>48</v>
      </c>
      <c r="Q81" s="28" t="s">
        <v>47</v>
      </c>
      <c r="R81" s="28" t="s">
        <v>50</v>
      </c>
      <c r="S81" s="28" t="s">
        <v>49</v>
      </c>
      <c r="T81" s="28" t="s">
        <v>56</v>
      </c>
      <c r="U81" s="35" t="s">
        <v>55</v>
      </c>
      <c r="V81" s="28" t="s">
        <v>56</v>
      </c>
      <c r="W81" s="28" t="s">
        <v>57</v>
      </c>
      <c r="X81" s="28" t="s">
        <v>58</v>
      </c>
      <c r="Y81" s="28"/>
    </row>
    <row r="82" spans="1:25" ht="21" customHeight="1">
      <c r="A82" s="2" t="s">
        <v>338</v>
      </c>
      <c r="B82" s="28" t="s">
        <v>36</v>
      </c>
      <c r="C82" s="2">
        <f>INDEX(漢代太初以降日食計算!$F$8:$F$36,MATCH(対照表①!A82,漢代太初以降日食計算!$A$8:$A$36,0))</f>
        <v>20</v>
      </c>
      <c r="D82" t="s">
        <v>1</v>
      </c>
      <c r="E82" t="s">
        <v>6</v>
      </c>
      <c r="F82" s="4" t="s">
        <v>12</v>
      </c>
      <c r="G82" s="1" t="s">
        <v>95</v>
      </c>
      <c r="H82" s="1" t="s">
        <v>339</v>
      </c>
      <c r="I82" s="1" t="s">
        <v>297</v>
      </c>
      <c r="J82" s="3"/>
      <c r="K82" s="28"/>
      <c r="L82" s="28"/>
      <c r="M82" s="28" t="s">
        <v>41</v>
      </c>
      <c r="N82" s="28" t="s">
        <v>44</v>
      </c>
      <c r="O82" s="28" t="s">
        <v>43</v>
      </c>
      <c r="P82" s="28" t="s">
        <v>45</v>
      </c>
      <c r="Q82" s="28" t="s">
        <v>46</v>
      </c>
      <c r="R82" s="28" t="s">
        <v>47</v>
      </c>
      <c r="S82" s="28" t="s">
        <v>48</v>
      </c>
      <c r="T82" s="28" t="s">
        <v>49</v>
      </c>
      <c r="U82" s="28" t="s">
        <v>50</v>
      </c>
      <c r="V82" s="28" t="s">
        <v>55</v>
      </c>
      <c r="W82" s="35" t="s">
        <v>56</v>
      </c>
      <c r="X82" s="28" t="s">
        <v>55</v>
      </c>
      <c r="Y82" s="28"/>
    </row>
    <row r="83" spans="1:25" ht="21" hidden="1" customHeight="1">
      <c r="A83" s="2"/>
      <c r="B83" s="28"/>
      <c r="C83" s="2"/>
      <c r="F83" s="4"/>
      <c r="G83" s="1"/>
      <c r="H83" s="1"/>
      <c r="I83" s="1"/>
      <c r="J83" s="3"/>
      <c r="K83" s="28"/>
      <c r="L83" s="28"/>
      <c r="M83" s="28" t="s">
        <v>58</v>
      </c>
      <c r="N83" s="28" t="s">
        <v>57</v>
      </c>
      <c r="O83" s="28" t="s">
        <v>60</v>
      </c>
      <c r="P83" s="28" t="s">
        <v>59</v>
      </c>
      <c r="Q83" s="28" t="s">
        <v>62</v>
      </c>
      <c r="R83" s="28" t="s">
        <v>61</v>
      </c>
      <c r="S83" s="28" t="s">
        <v>123</v>
      </c>
      <c r="T83" s="28" t="s">
        <v>124</v>
      </c>
      <c r="U83" s="28" t="s">
        <v>160</v>
      </c>
      <c r="V83" s="28" t="s">
        <v>125</v>
      </c>
      <c r="W83" s="28" t="s">
        <v>139</v>
      </c>
      <c r="X83" s="28" t="s">
        <v>140</v>
      </c>
      <c r="Y83" s="28"/>
    </row>
    <row r="84" spans="1:25" ht="21" customHeight="1">
      <c r="A84" s="2" t="s">
        <v>340</v>
      </c>
      <c r="B84" s="28" t="s">
        <v>131</v>
      </c>
      <c r="C84" s="2">
        <f>INDEX(漢代太初以降日食計算!$F$8:$F$36,MATCH(対照表①!A84,漢代太初以降日食計算!$A$8:$A$36,0))</f>
        <v>24</v>
      </c>
      <c r="D84" t="s">
        <v>4</v>
      </c>
      <c r="E84" s="4" t="s">
        <v>10</v>
      </c>
      <c r="F84" t="s">
        <v>36</v>
      </c>
      <c r="G84" s="1" t="s">
        <v>175</v>
      </c>
      <c r="H84" s="1" t="s">
        <v>341</v>
      </c>
      <c r="I84" s="1" t="s">
        <v>297</v>
      </c>
      <c r="J84" s="3"/>
      <c r="K84" s="28"/>
      <c r="L84" s="28"/>
      <c r="M84" s="28" t="s">
        <v>151</v>
      </c>
      <c r="N84" s="28" t="s">
        <v>65</v>
      </c>
      <c r="O84" s="28" t="s">
        <v>103</v>
      </c>
      <c r="P84" s="28" t="s">
        <v>67</v>
      </c>
      <c r="Q84" s="28" t="s">
        <v>66</v>
      </c>
      <c r="R84" s="28" t="s">
        <v>69</v>
      </c>
      <c r="S84" s="28" t="s">
        <v>68</v>
      </c>
      <c r="T84" s="28" t="s">
        <v>70</v>
      </c>
      <c r="U84" s="35" t="s">
        <v>71</v>
      </c>
      <c r="V84" s="28" t="s">
        <v>72</v>
      </c>
      <c r="W84" s="28" t="s">
        <v>73</v>
      </c>
      <c r="X84" s="28" t="s">
        <v>72</v>
      </c>
      <c r="Y84" s="28" t="s">
        <v>74</v>
      </c>
    </row>
    <row r="85" spans="1:25" ht="21" customHeight="1">
      <c r="A85" s="2" t="s">
        <v>342</v>
      </c>
      <c r="B85" s="28" t="s">
        <v>174</v>
      </c>
      <c r="C85" s="2">
        <f>INDEX(漢代太初以降日食計算!$F$8:$F$36,MATCH(対照表①!A85,漢代太初以降日食計算!$A$8:$A$36,0))</f>
        <v>35</v>
      </c>
      <c r="D85" t="s">
        <v>3</v>
      </c>
      <c r="E85" t="s">
        <v>9</v>
      </c>
      <c r="F85" t="s">
        <v>15</v>
      </c>
      <c r="G85" s="1" t="s">
        <v>343</v>
      </c>
      <c r="H85" s="1" t="s">
        <v>344</v>
      </c>
      <c r="I85" s="1" t="s">
        <v>297</v>
      </c>
      <c r="J85" s="3"/>
      <c r="K85" s="28"/>
      <c r="L85" s="28"/>
      <c r="M85" s="28" t="s">
        <v>71</v>
      </c>
      <c r="N85" s="28" t="s">
        <v>72</v>
      </c>
      <c r="O85" s="28" t="s">
        <v>73</v>
      </c>
      <c r="P85" s="28" t="s">
        <v>40</v>
      </c>
      <c r="Q85" s="28" t="s">
        <v>74</v>
      </c>
      <c r="R85" s="28" t="s">
        <v>40</v>
      </c>
      <c r="S85" s="28" t="s">
        <v>41</v>
      </c>
      <c r="T85" s="28" t="s">
        <v>42</v>
      </c>
      <c r="U85" s="28" t="s">
        <v>43</v>
      </c>
      <c r="V85" s="28" t="s">
        <v>44</v>
      </c>
      <c r="W85" s="28" t="s">
        <v>46</v>
      </c>
      <c r="X85" s="28" t="s">
        <v>45</v>
      </c>
      <c r="Y85" s="28" t="s">
        <v>48</v>
      </c>
    </row>
    <row r="86" spans="1:25" ht="21" customHeight="1">
      <c r="A86" s="1" t="s">
        <v>345</v>
      </c>
      <c r="B86" s="28"/>
      <c r="C86" s="2">
        <v>36</v>
      </c>
      <c r="G86" s="1"/>
      <c r="H86" s="1"/>
      <c r="I86" s="1"/>
      <c r="J86" s="3"/>
      <c r="K86" s="28"/>
      <c r="L86" s="28"/>
      <c r="M86" s="35" t="s">
        <v>47</v>
      </c>
      <c r="N86" s="28" t="s">
        <v>50</v>
      </c>
      <c r="O86" s="28" t="s">
        <v>49</v>
      </c>
      <c r="P86" s="28" t="s">
        <v>56</v>
      </c>
      <c r="Q86" s="28" t="s">
        <v>55</v>
      </c>
      <c r="R86" s="28" t="s">
        <v>58</v>
      </c>
      <c r="S86" s="28" t="s">
        <v>57</v>
      </c>
      <c r="T86" s="28" t="s">
        <v>58</v>
      </c>
      <c r="U86" s="28" t="s">
        <v>59</v>
      </c>
      <c r="V86" s="28" t="s">
        <v>60</v>
      </c>
      <c r="W86" s="28" t="s">
        <v>61</v>
      </c>
      <c r="X86" s="28" t="s">
        <v>62</v>
      </c>
      <c r="Y86" s="28"/>
    </row>
    <row r="87" spans="1:25" ht="21" customHeight="1">
      <c r="A87" s="2" t="s">
        <v>346</v>
      </c>
      <c r="B87" s="28" t="s">
        <v>36</v>
      </c>
      <c r="C87" s="2">
        <f>INDEX(漢代太初以降日食計算!$F$8:$F$36,MATCH(対照表①!A87,漢代太初以降日食計算!$A$8:$A$36,0))</f>
        <v>47</v>
      </c>
      <c r="D87" t="s">
        <v>1</v>
      </c>
      <c r="E87" t="s">
        <v>7</v>
      </c>
      <c r="F87" s="4" t="s">
        <v>13</v>
      </c>
      <c r="G87" s="1" t="s">
        <v>214</v>
      </c>
      <c r="H87" s="1" t="s">
        <v>347</v>
      </c>
      <c r="I87" s="1" t="s">
        <v>297</v>
      </c>
      <c r="J87" s="3"/>
      <c r="K87" s="28"/>
      <c r="L87" s="28"/>
      <c r="M87" s="28" t="s">
        <v>59</v>
      </c>
      <c r="N87" s="28" t="s">
        <v>60</v>
      </c>
      <c r="O87" s="28" t="s">
        <v>61</v>
      </c>
      <c r="P87" s="28" t="s">
        <v>62</v>
      </c>
      <c r="Q87" s="28" t="s">
        <v>124</v>
      </c>
      <c r="R87" s="28" t="s">
        <v>123</v>
      </c>
      <c r="S87" s="28" t="s">
        <v>125</v>
      </c>
      <c r="T87" s="28" t="s">
        <v>160</v>
      </c>
      <c r="U87" s="28" t="s">
        <v>140</v>
      </c>
      <c r="V87" s="28" t="s">
        <v>139</v>
      </c>
      <c r="W87" s="28" t="s">
        <v>142</v>
      </c>
      <c r="X87" s="35" t="s">
        <v>141</v>
      </c>
      <c r="Y87" s="28"/>
    </row>
    <row r="88" spans="1:25" ht="21" hidden="1" customHeight="1">
      <c r="A88" s="2"/>
      <c r="B88" s="28"/>
      <c r="C88" s="2"/>
      <c r="F88" s="4"/>
      <c r="G88" s="1"/>
      <c r="H88" s="1"/>
      <c r="I88" s="1"/>
      <c r="J88" s="3"/>
      <c r="K88" s="28"/>
      <c r="L88" s="28"/>
      <c r="M88" s="28" t="s">
        <v>144</v>
      </c>
      <c r="N88" s="28" t="s">
        <v>143</v>
      </c>
      <c r="O88" s="28" t="s">
        <v>77</v>
      </c>
      <c r="P88" s="28" t="s">
        <v>118</v>
      </c>
      <c r="Q88" s="28" t="s">
        <v>79</v>
      </c>
      <c r="R88" s="28" t="s">
        <v>78</v>
      </c>
      <c r="S88" s="28" t="s">
        <v>79</v>
      </c>
      <c r="T88" s="28" t="s">
        <v>80</v>
      </c>
      <c r="U88" s="28" t="s">
        <v>81</v>
      </c>
      <c r="V88" s="28" t="s">
        <v>82</v>
      </c>
      <c r="W88" s="28" t="s">
        <v>83</v>
      </c>
      <c r="X88" s="28" t="s">
        <v>84</v>
      </c>
      <c r="Y88" s="28"/>
    </row>
    <row r="89" spans="1:25" ht="21" customHeight="1">
      <c r="A89" s="2" t="s">
        <v>348</v>
      </c>
      <c r="B89" s="28" t="s">
        <v>36</v>
      </c>
      <c r="C89" s="2">
        <f>INDEX(漢代太初以降日食計算!$F$8:$F$36,MATCH(対照表①!A89,漢代太初以降日食計算!$A$8:$A$36,0))</f>
        <v>50</v>
      </c>
      <c r="D89" s="4" t="s">
        <v>5</v>
      </c>
      <c r="E89" t="s">
        <v>11</v>
      </c>
      <c r="F89" t="s">
        <v>36</v>
      </c>
      <c r="G89" s="1" t="s">
        <v>112</v>
      </c>
      <c r="H89" s="1" t="s">
        <v>349</v>
      </c>
      <c r="I89" s="1" t="s">
        <v>297</v>
      </c>
      <c r="J89" s="3"/>
      <c r="K89" s="28"/>
      <c r="L89" s="28"/>
      <c r="M89" s="28" t="s">
        <v>65</v>
      </c>
      <c r="N89" s="28" t="s">
        <v>66</v>
      </c>
      <c r="O89" s="28" t="s">
        <v>67</v>
      </c>
      <c r="P89" s="35" t="s">
        <v>68</v>
      </c>
      <c r="Q89" s="28" t="s">
        <v>69</v>
      </c>
      <c r="R89" s="28" t="s">
        <v>71</v>
      </c>
      <c r="S89" s="28" t="s">
        <v>70</v>
      </c>
      <c r="T89" s="28" t="s">
        <v>73</v>
      </c>
      <c r="U89" s="28" t="s">
        <v>72</v>
      </c>
      <c r="V89" s="28" t="s">
        <v>74</v>
      </c>
      <c r="W89" s="28" t="s">
        <v>40</v>
      </c>
      <c r="X89" s="28" t="s">
        <v>41</v>
      </c>
      <c r="Y89" s="28"/>
    </row>
    <row r="90" spans="1:25" ht="21" customHeight="1">
      <c r="A90" s="2" t="s">
        <v>350</v>
      </c>
      <c r="B90" s="28" t="s">
        <v>131</v>
      </c>
      <c r="C90" s="2">
        <f>INDEX(漢代太初以降日食計算!$F$8:$F$36,MATCH(対照表①!A90,漢代太初以降日食計算!$A$8:$A$36,0))</f>
        <v>62</v>
      </c>
      <c r="D90" s="4" t="s">
        <v>4</v>
      </c>
      <c r="E90" t="s">
        <v>10</v>
      </c>
      <c r="F90" t="s">
        <v>36</v>
      </c>
      <c r="G90" s="1" t="s">
        <v>325</v>
      </c>
      <c r="H90" s="1" t="s">
        <v>351</v>
      </c>
      <c r="I90" s="1" t="s">
        <v>297</v>
      </c>
      <c r="J90" s="3"/>
      <c r="K90" s="28"/>
      <c r="L90" s="28"/>
      <c r="M90" s="28" t="s">
        <v>49</v>
      </c>
      <c r="N90" s="28" t="s">
        <v>50</v>
      </c>
      <c r="O90" s="35" t="s">
        <v>55</v>
      </c>
      <c r="P90" s="28" t="s">
        <v>56</v>
      </c>
      <c r="Q90" s="28" t="s">
        <v>57</v>
      </c>
      <c r="R90" s="28" t="s">
        <v>58</v>
      </c>
      <c r="S90" s="28" t="s">
        <v>59</v>
      </c>
      <c r="T90" s="28" t="s">
        <v>60</v>
      </c>
      <c r="U90" s="28" t="s">
        <v>61</v>
      </c>
      <c r="V90" s="28" t="s">
        <v>62</v>
      </c>
      <c r="W90" s="28" t="s">
        <v>61</v>
      </c>
      <c r="X90" s="28" t="s">
        <v>123</v>
      </c>
      <c r="Y90" s="28" t="s">
        <v>124</v>
      </c>
    </row>
    <row r="91" spans="1:25" ht="21" customHeight="1">
      <c r="A91" s="1" t="s">
        <v>352</v>
      </c>
      <c r="B91" s="28" t="s">
        <v>34</v>
      </c>
      <c r="C91" s="2">
        <f>INDEX(漢代太初以降日食計算!$F$8:$F$36,MATCH(対照表①!A91,漢代太初以降日食計算!$A$8:$A$36,0))</f>
        <v>64</v>
      </c>
      <c r="D91" t="s">
        <v>2</v>
      </c>
      <c r="E91" s="4" t="s">
        <v>8</v>
      </c>
      <c r="F91" t="s">
        <v>14</v>
      </c>
      <c r="G91" s="1" t="s">
        <v>52</v>
      </c>
      <c r="H91" s="1" t="s">
        <v>353</v>
      </c>
      <c r="I91" s="1" t="s">
        <v>297</v>
      </c>
      <c r="J91" s="3"/>
      <c r="K91" s="28"/>
      <c r="L91" s="28"/>
      <c r="M91" s="28" t="s">
        <v>80</v>
      </c>
      <c r="N91" s="28" t="s">
        <v>81</v>
      </c>
      <c r="O91" s="28" t="s">
        <v>80</v>
      </c>
      <c r="P91" s="28" t="s">
        <v>83</v>
      </c>
      <c r="Q91" s="28" t="s">
        <v>82</v>
      </c>
      <c r="R91" s="28" t="s">
        <v>85</v>
      </c>
      <c r="S91" s="35" t="s">
        <v>84</v>
      </c>
      <c r="T91" s="28" t="s">
        <v>87</v>
      </c>
      <c r="U91" s="28" t="s">
        <v>86</v>
      </c>
      <c r="V91" s="28" t="s">
        <v>108</v>
      </c>
      <c r="W91" s="28" t="s">
        <v>88</v>
      </c>
      <c r="X91" s="28" t="s">
        <v>110</v>
      </c>
      <c r="Y91" s="28" t="s">
        <v>109</v>
      </c>
    </row>
    <row r="92" spans="1:25" ht="21" customHeight="1">
      <c r="A92" s="1" t="s">
        <v>354</v>
      </c>
      <c r="B92" s="28" t="s">
        <v>355</v>
      </c>
      <c r="C92" s="2">
        <f>INDEX(漢代太初以降日食計算!$F$8:$F$36,MATCH(対照表①!A92,漢代太初以降日食計算!$A$8:$A$36,0))</f>
        <v>70</v>
      </c>
      <c r="D92" t="s">
        <v>5</v>
      </c>
      <c r="E92" s="4" t="s">
        <v>11</v>
      </c>
      <c r="F92" t="s">
        <v>36</v>
      </c>
      <c r="G92" s="1" t="s">
        <v>356</v>
      </c>
      <c r="H92" s="1" t="s">
        <v>357</v>
      </c>
      <c r="I92" s="1" t="s">
        <v>358</v>
      </c>
      <c r="J92" s="3"/>
      <c r="K92" s="28"/>
      <c r="L92" s="28"/>
      <c r="M92" s="28" t="s">
        <v>108</v>
      </c>
      <c r="N92" s="28" t="s">
        <v>109</v>
      </c>
      <c r="O92" s="28" t="s">
        <v>110</v>
      </c>
      <c r="P92" s="28" t="s">
        <v>148</v>
      </c>
      <c r="Q92" s="28" t="s">
        <v>149</v>
      </c>
      <c r="R92" s="28" t="s">
        <v>150</v>
      </c>
      <c r="S92" s="28" t="s">
        <v>151</v>
      </c>
      <c r="T92" s="35" t="s">
        <v>65</v>
      </c>
      <c r="U92" s="28" t="s">
        <v>103</v>
      </c>
      <c r="V92" s="28" t="s">
        <v>65</v>
      </c>
      <c r="W92" s="28" t="s">
        <v>66</v>
      </c>
      <c r="X92" s="28" t="s">
        <v>67</v>
      </c>
      <c r="Y92" s="28" t="s">
        <v>68</v>
      </c>
    </row>
    <row r="93" spans="1:25" ht="21" customHeight="1">
      <c r="A93" s="2" t="s">
        <v>359</v>
      </c>
      <c r="B93" s="28" t="s">
        <v>36</v>
      </c>
      <c r="C93" s="2">
        <f>INDEX(漢代太初以降日食計算!$F$8:$F$36,MATCH(対照表①!A93,漢代太初以降日食計算!$A$8:$A$36,0))</f>
        <v>74</v>
      </c>
      <c r="D93" t="s">
        <v>2</v>
      </c>
      <c r="E93" t="s">
        <v>8</v>
      </c>
      <c r="F93" s="4" t="s">
        <v>13</v>
      </c>
      <c r="G93" s="1" t="s">
        <v>360</v>
      </c>
      <c r="H93" s="1" t="s">
        <v>361</v>
      </c>
      <c r="I93" s="1" t="s">
        <v>297</v>
      </c>
      <c r="J93" s="3"/>
      <c r="K93" s="28"/>
      <c r="L93" s="28"/>
      <c r="M93" s="28" t="s">
        <v>118</v>
      </c>
      <c r="N93" s="28" t="s">
        <v>77</v>
      </c>
      <c r="O93" s="28" t="s">
        <v>78</v>
      </c>
      <c r="P93" s="28" t="s">
        <v>79</v>
      </c>
      <c r="Q93" s="28" t="s">
        <v>80</v>
      </c>
      <c r="R93" s="28" t="s">
        <v>81</v>
      </c>
      <c r="S93" s="28" t="s">
        <v>82</v>
      </c>
      <c r="T93" s="28" t="s">
        <v>83</v>
      </c>
      <c r="U93" s="28" t="s">
        <v>82</v>
      </c>
      <c r="V93" s="28" t="s">
        <v>85</v>
      </c>
      <c r="W93" s="28" t="s">
        <v>84</v>
      </c>
      <c r="X93" s="35" t="s">
        <v>87</v>
      </c>
      <c r="Y93" s="28" t="s">
        <v>86</v>
      </c>
    </row>
    <row r="94" spans="1:25" ht="21" hidden="1" customHeight="1">
      <c r="A94" s="2"/>
      <c r="B94" s="28"/>
      <c r="C94" s="2"/>
      <c r="F94" s="4"/>
      <c r="G94" s="1"/>
      <c r="H94" s="1"/>
      <c r="I94" s="1"/>
      <c r="J94" s="3"/>
      <c r="K94" s="28"/>
      <c r="L94" s="28"/>
      <c r="M94" s="28" t="s">
        <v>86</v>
      </c>
      <c r="N94" s="28" t="s">
        <v>108</v>
      </c>
      <c r="O94" s="28" t="s">
        <v>88</v>
      </c>
      <c r="P94" s="28" t="s">
        <v>110</v>
      </c>
      <c r="Q94" s="28" t="s">
        <v>109</v>
      </c>
      <c r="R94" s="28" t="s">
        <v>149</v>
      </c>
      <c r="S94" s="28" t="s">
        <v>148</v>
      </c>
      <c r="T94" s="28" t="s">
        <v>151</v>
      </c>
      <c r="U94" s="28" t="s">
        <v>150</v>
      </c>
      <c r="V94" s="28" t="s">
        <v>103</v>
      </c>
      <c r="W94" s="28" t="s">
        <v>65</v>
      </c>
      <c r="X94" s="28" t="s">
        <v>103</v>
      </c>
      <c r="Y94" s="28"/>
    </row>
    <row r="95" spans="1:25" ht="21" customHeight="1">
      <c r="A95" s="2" t="s">
        <v>362</v>
      </c>
      <c r="B95" s="28" t="s">
        <v>36</v>
      </c>
      <c r="C95" s="2">
        <f>INDEX(漢代太初以降日食計算!$F$8:$F$36,MATCH(対照表①!A95,漢代太初以降日食計算!$A$8:$A$36,0))</f>
        <v>76</v>
      </c>
      <c r="D95" s="4" t="s">
        <v>6</v>
      </c>
      <c r="E95" t="s">
        <v>12</v>
      </c>
      <c r="F95" t="s">
        <v>36</v>
      </c>
      <c r="G95" s="1" t="s">
        <v>210</v>
      </c>
      <c r="H95" s="1" t="s">
        <v>363</v>
      </c>
      <c r="I95" s="1" t="s">
        <v>297</v>
      </c>
      <c r="J95" s="3"/>
      <c r="K95" s="28"/>
      <c r="L95" s="28"/>
      <c r="M95" s="28" t="s">
        <v>66</v>
      </c>
      <c r="N95" s="28" t="s">
        <v>69</v>
      </c>
      <c r="O95" s="28" t="s">
        <v>68</v>
      </c>
      <c r="P95" s="28" t="s">
        <v>70</v>
      </c>
      <c r="Q95" s="35" t="s">
        <v>71</v>
      </c>
      <c r="R95" s="28" t="s">
        <v>72</v>
      </c>
      <c r="S95" s="28" t="s">
        <v>73</v>
      </c>
      <c r="T95" s="28" t="s">
        <v>40</v>
      </c>
      <c r="U95" s="28" t="s">
        <v>74</v>
      </c>
      <c r="V95" s="28" t="s">
        <v>42</v>
      </c>
      <c r="W95" s="28" t="s">
        <v>41</v>
      </c>
      <c r="X95" s="28" t="s">
        <v>44</v>
      </c>
      <c r="Y95" s="28"/>
    </row>
    <row r="96" spans="1:25" ht="21" customHeight="1">
      <c r="A96" s="2" t="s">
        <v>364</v>
      </c>
      <c r="B96" s="28" t="s">
        <v>262</v>
      </c>
      <c r="C96" s="2">
        <v>79</v>
      </c>
      <c r="D96" s="4"/>
      <c r="G96" s="1" t="s">
        <v>200</v>
      </c>
      <c r="H96" s="1" t="s">
        <v>365</v>
      </c>
      <c r="I96" s="1" t="s">
        <v>297</v>
      </c>
      <c r="J96" s="3"/>
      <c r="K96" s="28"/>
      <c r="L96" s="28"/>
      <c r="M96" s="28" t="s">
        <v>60</v>
      </c>
      <c r="N96" s="28" t="s">
        <v>59</v>
      </c>
      <c r="O96" s="28" t="s">
        <v>62</v>
      </c>
      <c r="P96" s="28" t="s">
        <v>61</v>
      </c>
      <c r="Q96" s="28" t="s">
        <v>123</v>
      </c>
      <c r="R96" s="28" t="s">
        <v>124</v>
      </c>
      <c r="S96" s="28" t="s">
        <v>123</v>
      </c>
      <c r="T96" s="28" t="s">
        <v>125</v>
      </c>
      <c r="U96" s="28" t="s">
        <v>160</v>
      </c>
      <c r="V96" s="35" t="s">
        <v>140</v>
      </c>
      <c r="W96" s="28" t="s">
        <v>139</v>
      </c>
      <c r="X96" s="28" t="s">
        <v>142</v>
      </c>
      <c r="Y96" s="28" t="s">
        <v>141</v>
      </c>
    </row>
    <row r="97" spans="1:25" ht="21" customHeight="1">
      <c r="A97" s="2" t="s">
        <v>366</v>
      </c>
      <c r="B97" s="28"/>
      <c r="C97" s="2">
        <v>80</v>
      </c>
      <c r="D97" s="4"/>
      <c r="G97" s="1" t="s">
        <v>367</v>
      </c>
      <c r="H97" s="1" t="s">
        <v>368</v>
      </c>
      <c r="I97" s="1" t="s">
        <v>297</v>
      </c>
      <c r="J97" s="3"/>
      <c r="K97" s="28"/>
      <c r="L97" s="28"/>
      <c r="M97" s="28" t="s">
        <v>144</v>
      </c>
      <c r="N97" s="28" t="s">
        <v>143</v>
      </c>
      <c r="O97" s="35" t="s">
        <v>77</v>
      </c>
      <c r="P97" s="28" t="s">
        <v>118</v>
      </c>
      <c r="Q97" s="28" t="s">
        <v>79</v>
      </c>
      <c r="R97" s="28" t="s">
        <v>78</v>
      </c>
      <c r="S97" s="28" t="s">
        <v>81</v>
      </c>
      <c r="T97" s="28" t="s">
        <v>80</v>
      </c>
      <c r="U97" s="28" t="s">
        <v>83</v>
      </c>
      <c r="V97" s="28" t="s">
        <v>82</v>
      </c>
      <c r="W97" s="28" t="s">
        <v>83</v>
      </c>
      <c r="X97" s="28" t="s">
        <v>84</v>
      </c>
      <c r="Y97" s="28" t="s">
        <v>85</v>
      </c>
    </row>
    <row r="98" spans="1:25" ht="21" customHeight="1">
      <c r="A98" s="2" t="s">
        <v>369</v>
      </c>
      <c r="B98" s="28"/>
      <c r="C98" s="2">
        <v>88</v>
      </c>
      <c r="D98" s="4"/>
      <c r="G98" s="1" t="s">
        <v>367</v>
      </c>
      <c r="H98" s="1" t="s">
        <v>370</v>
      </c>
      <c r="I98" s="1" t="s">
        <v>297</v>
      </c>
      <c r="J98" s="3"/>
      <c r="K98" s="28"/>
      <c r="L98" s="28"/>
      <c r="M98" s="28" t="s">
        <v>85</v>
      </c>
      <c r="N98" s="28" t="s">
        <v>86</v>
      </c>
      <c r="O98" s="35" t="s">
        <v>87</v>
      </c>
      <c r="P98" s="28" t="s">
        <v>88</v>
      </c>
      <c r="Q98" s="28" t="s">
        <v>108</v>
      </c>
      <c r="R98" s="28" t="s">
        <v>109</v>
      </c>
      <c r="S98" s="28" t="s">
        <v>110</v>
      </c>
      <c r="T98" s="28" t="s">
        <v>148</v>
      </c>
      <c r="U98" s="28" t="s">
        <v>149</v>
      </c>
      <c r="V98" s="28" t="s">
        <v>150</v>
      </c>
      <c r="W98" s="28" t="s">
        <v>151</v>
      </c>
      <c r="X98" s="28" t="s">
        <v>65</v>
      </c>
      <c r="Y98" s="28" t="s">
        <v>103</v>
      </c>
    </row>
    <row r="99" spans="1:25" ht="21" customHeight="1">
      <c r="A99" s="2" t="s">
        <v>371</v>
      </c>
      <c r="B99" s="28"/>
      <c r="C99" s="2">
        <v>89</v>
      </c>
      <c r="D99" s="4"/>
      <c r="G99" s="1" t="s">
        <v>64</v>
      </c>
      <c r="H99" s="1" t="s">
        <v>372</v>
      </c>
      <c r="I99" s="1" t="s">
        <v>297</v>
      </c>
      <c r="J99" s="3"/>
      <c r="K99" s="28"/>
      <c r="L99" s="28"/>
      <c r="M99" s="28" t="s">
        <v>56</v>
      </c>
      <c r="N99" s="28" t="s">
        <v>55</v>
      </c>
      <c r="O99" s="28" t="s">
        <v>58</v>
      </c>
      <c r="P99" s="28" t="s">
        <v>57</v>
      </c>
      <c r="Q99" s="28" t="s">
        <v>60</v>
      </c>
      <c r="R99" s="28" t="s">
        <v>59</v>
      </c>
      <c r="S99" s="28" t="s">
        <v>62</v>
      </c>
      <c r="T99" s="28" t="s">
        <v>61</v>
      </c>
      <c r="U99" s="28" t="s">
        <v>123</v>
      </c>
      <c r="V99" s="35" t="s">
        <v>124</v>
      </c>
      <c r="W99" s="28" t="s">
        <v>160</v>
      </c>
      <c r="X99" s="28" t="s">
        <v>125</v>
      </c>
      <c r="Y99" s="28" t="s">
        <v>160</v>
      </c>
    </row>
    <row r="100" spans="1:25" ht="21" customHeight="1">
      <c r="A100" s="2" t="s">
        <v>373</v>
      </c>
      <c r="B100" s="28" t="s">
        <v>355</v>
      </c>
      <c r="C100" s="2">
        <f>INDEX(漢代太初以降日食計算!$F$8:$F$36,MATCH(対照表①!A100,漢代太初以降日食計算!$A$8:$A$36,0))</f>
        <v>89</v>
      </c>
      <c r="D100" s="4" t="s">
        <v>4</v>
      </c>
      <c r="E100" t="s">
        <v>10</v>
      </c>
      <c r="F100" t="s">
        <v>36</v>
      </c>
      <c r="G100" s="1" t="s">
        <v>325</v>
      </c>
      <c r="H100" s="1" t="s">
        <v>374</v>
      </c>
      <c r="I100" s="1" t="s">
        <v>297</v>
      </c>
      <c r="J100" s="3"/>
      <c r="K100" s="28"/>
      <c r="L100" s="28"/>
      <c r="M100" s="28" t="s">
        <v>160</v>
      </c>
      <c r="N100" s="28" t="s">
        <v>140</v>
      </c>
      <c r="O100" s="35" t="s">
        <v>139</v>
      </c>
      <c r="P100" s="28" t="s">
        <v>142</v>
      </c>
      <c r="Q100" s="28" t="s">
        <v>141</v>
      </c>
      <c r="R100" s="28" t="s">
        <v>144</v>
      </c>
      <c r="S100" s="28" t="s">
        <v>143</v>
      </c>
      <c r="T100" s="28" t="s">
        <v>77</v>
      </c>
      <c r="U100" s="28" t="s">
        <v>118</v>
      </c>
      <c r="V100" s="28" t="s">
        <v>79</v>
      </c>
      <c r="W100" s="28" t="s">
        <v>78</v>
      </c>
      <c r="X100" s="28" t="s">
        <v>81</v>
      </c>
      <c r="Y100" s="28" t="s">
        <v>80</v>
      </c>
    </row>
    <row r="101" spans="1:25" ht="21" customHeight="1">
      <c r="A101" s="2" t="s">
        <v>375</v>
      </c>
      <c r="B101" s="28" t="s">
        <v>36</v>
      </c>
      <c r="C101" s="2">
        <f>INDEX(漢代太初以降日食計算!$F$8:$F$36,MATCH(対照表①!A101,漢代太初以降日食計算!$A$8:$A$36,0))</f>
        <v>90</v>
      </c>
      <c r="D101" s="4" t="s">
        <v>3</v>
      </c>
      <c r="E101" t="s">
        <v>9</v>
      </c>
      <c r="F101" t="s">
        <v>15</v>
      </c>
      <c r="G101" s="1" t="s">
        <v>37</v>
      </c>
      <c r="H101" s="1" t="s">
        <v>376</v>
      </c>
      <c r="I101" s="1" t="s">
        <v>297</v>
      </c>
      <c r="J101" s="3"/>
      <c r="K101" s="28"/>
      <c r="L101" s="28"/>
      <c r="M101" s="28" t="s">
        <v>83</v>
      </c>
      <c r="N101" s="35" t="s">
        <v>82</v>
      </c>
      <c r="O101" s="28" t="s">
        <v>85</v>
      </c>
      <c r="P101" s="28" t="s">
        <v>84</v>
      </c>
      <c r="Q101" s="28" t="s">
        <v>85</v>
      </c>
      <c r="R101" s="28" t="s">
        <v>86</v>
      </c>
      <c r="S101" s="28" t="s">
        <v>87</v>
      </c>
      <c r="T101" s="28" t="s">
        <v>88</v>
      </c>
      <c r="U101" s="28" t="s">
        <v>108</v>
      </c>
      <c r="V101" s="28" t="s">
        <v>109</v>
      </c>
      <c r="W101" s="28" t="s">
        <v>110</v>
      </c>
      <c r="X101" s="28" t="s">
        <v>148</v>
      </c>
      <c r="Y101" s="28"/>
    </row>
    <row r="102" spans="1:25" ht="21" customHeight="1">
      <c r="A102" s="2" t="s">
        <v>377</v>
      </c>
      <c r="B102" s="28" t="s">
        <v>36</v>
      </c>
      <c r="C102" s="2">
        <f>INDEX(漢代太初以降日食計算!$F$8:$F$36,MATCH(対照表①!A102,漢代太初以降日食計算!$A$8:$A$36,0))</f>
        <v>91</v>
      </c>
      <c r="D102" t="s">
        <v>3</v>
      </c>
      <c r="E102" s="4" t="s">
        <v>9</v>
      </c>
      <c r="F102" t="s">
        <v>15</v>
      </c>
      <c r="G102" s="1" t="s">
        <v>105</v>
      </c>
      <c r="H102" s="1" t="s">
        <v>378</v>
      </c>
      <c r="I102" s="1" t="s">
        <v>297</v>
      </c>
      <c r="J102" s="3"/>
      <c r="K102" s="28"/>
      <c r="L102" s="28"/>
      <c r="M102" s="28" t="s">
        <v>149</v>
      </c>
      <c r="N102" s="28" t="s">
        <v>150</v>
      </c>
      <c r="O102" s="28" t="s">
        <v>151</v>
      </c>
      <c r="P102" s="28" t="s">
        <v>65</v>
      </c>
      <c r="Q102" s="28" t="s">
        <v>103</v>
      </c>
      <c r="R102" s="28" t="s">
        <v>67</v>
      </c>
      <c r="S102" s="28" t="s">
        <v>66</v>
      </c>
      <c r="T102" s="35" t="s">
        <v>67</v>
      </c>
      <c r="U102" s="28" t="s">
        <v>68</v>
      </c>
      <c r="V102" s="28" t="s">
        <v>69</v>
      </c>
      <c r="W102" s="28" t="s">
        <v>71</v>
      </c>
      <c r="X102" s="28" t="s">
        <v>70</v>
      </c>
      <c r="Y102" s="28"/>
    </row>
    <row r="103" spans="1:25" ht="21" customHeight="1">
      <c r="A103" s="2" t="s">
        <v>379</v>
      </c>
      <c r="B103" s="28" t="s">
        <v>174</v>
      </c>
      <c r="C103" s="2">
        <f>INDEX(漢代太初以降日食計算!$F$8:$F$36,MATCH(対照表①!A103,漢代太初以降日食計算!$A$8:$A$36,0))</f>
        <v>92</v>
      </c>
      <c r="D103" s="4" t="s">
        <v>3</v>
      </c>
      <c r="E103" t="s">
        <v>9</v>
      </c>
      <c r="F103" t="s">
        <v>14</v>
      </c>
      <c r="G103" s="1" t="s">
        <v>380</v>
      </c>
      <c r="H103" s="1" t="s">
        <v>381</v>
      </c>
      <c r="I103" s="1" t="s">
        <v>382</v>
      </c>
      <c r="J103" s="3"/>
      <c r="K103" s="28"/>
      <c r="L103" s="28"/>
      <c r="M103" s="35" t="s">
        <v>73</v>
      </c>
      <c r="N103" s="28" t="s">
        <v>72</v>
      </c>
      <c r="O103" s="28" t="s">
        <v>74</v>
      </c>
      <c r="P103" s="28" t="s">
        <v>40</v>
      </c>
      <c r="Q103" s="28" t="s">
        <v>41</v>
      </c>
      <c r="R103" s="28" t="s">
        <v>42</v>
      </c>
      <c r="S103" s="28" t="s">
        <v>43</v>
      </c>
      <c r="T103" s="28" t="s">
        <v>44</v>
      </c>
      <c r="U103" s="28" t="s">
        <v>46</v>
      </c>
      <c r="V103" s="28" t="s">
        <v>45</v>
      </c>
      <c r="W103" s="28" t="s">
        <v>48</v>
      </c>
      <c r="X103" s="28" t="s">
        <v>47</v>
      </c>
      <c r="Y103" s="28" t="s">
        <v>48</v>
      </c>
    </row>
    <row r="104" spans="1:25" ht="24" customHeight="1">
      <c r="A104" s="2" t="s">
        <v>383</v>
      </c>
      <c r="B104" s="28" t="s">
        <v>34</v>
      </c>
      <c r="C104" s="2">
        <f>INDEX(漢代太初以降日食計算!$F$8:$F$36,MATCH(対照表①!A104,漢代太初以降日食計算!$A$8:$A$36,0))</f>
        <v>102</v>
      </c>
      <c r="D104" s="4" t="s">
        <v>2</v>
      </c>
      <c r="E104" t="s">
        <v>8</v>
      </c>
      <c r="F104" t="s">
        <v>14</v>
      </c>
      <c r="G104" s="11" t="s">
        <v>163</v>
      </c>
      <c r="H104" s="1" t="s">
        <v>384</v>
      </c>
      <c r="I104" s="1" t="s">
        <v>297</v>
      </c>
      <c r="J104" s="3"/>
      <c r="K104" s="28"/>
      <c r="L104" s="28"/>
      <c r="M104" s="35" t="s">
        <v>68</v>
      </c>
      <c r="N104" s="28" t="s">
        <v>69</v>
      </c>
      <c r="O104" s="28" t="s">
        <v>71</v>
      </c>
      <c r="P104" s="28" t="s">
        <v>70</v>
      </c>
      <c r="Q104" s="28" t="s">
        <v>73</v>
      </c>
      <c r="R104" s="28" t="s">
        <v>72</v>
      </c>
      <c r="S104" s="28" t="s">
        <v>74</v>
      </c>
      <c r="T104" s="28" t="s">
        <v>40</v>
      </c>
      <c r="U104" s="28" t="s">
        <v>41</v>
      </c>
      <c r="V104" s="28" t="s">
        <v>42</v>
      </c>
      <c r="W104" s="28" t="s">
        <v>43</v>
      </c>
      <c r="X104" s="28" t="s">
        <v>44</v>
      </c>
      <c r="Y104" s="28" t="s">
        <v>46</v>
      </c>
    </row>
    <row r="105" spans="1:25" ht="19.5" customHeight="1">
      <c r="A105" s="2" t="s">
        <v>385</v>
      </c>
      <c r="B105" s="28" t="s">
        <v>330</v>
      </c>
      <c r="C105" s="2">
        <f>INDEX(漢代太初以降日食計算!$F$8:$F$36,MATCH(対照表①!A105,漢代太初以降日食計算!$A$8:$A$36,0))</f>
        <v>103</v>
      </c>
      <c r="D105" t="s">
        <v>2</v>
      </c>
      <c r="E105" t="s">
        <v>8</v>
      </c>
      <c r="F105" t="s">
        <v>13</v>
      </c>
      <c r="G105" s="1" t="s">
        <v>91</v>
      </c>
      <c r="H105" s="1" t="s">
        <v>386</v>
      </c>
      <c r="I105" s="1" t="s">
        <v>358</v>
      </c>
      <c r="J105" s="3"/>
      <c r="K105" s="28"/>
      <c r="L105" s="28"/>
      <c r="M105" s="28" t="s">
        <v>46</v>
      </c>
      <c r="N105" s="28" t="s">
        <v>45</v>
      </c>
      <c r="O105" s="28" t="s">
        <v>48</v>
      </c>
      <c r="P105" s="28" t="s">
        <v>47</v>
      </c>
      <c r="Q105" s="35" t="s">
        <v>50</v>
      </c>
      <c r="R105" s="28" t="s">
        <v>49</v>
      </c>
      <c r="S105" s="28" t="s">
        <v>50</v>
      </c>
      <c r="T105" s="28" t="s">
        <v>55</v>
      </c>
      <c r="U105" s="28" t="s">
        <v>56</v>
      </c>
      <c r="V105" s="28" t="s">
        <v>57</v>
      </c>
      <c r="W105" s="28" t="s">
        <v>58</v>
      </c>
      <c r="X105" s="28" t="s">
        <v>59</v>
      </c>
      <c r="Y105" s="28" t="s">
        <v>60</v>
      </c>
    </row>
    <row r="106" spans="1:25" ht="19.5" customHeight="1">
      <c r="A106" s="2" t="s">
        <v>387</v>
      </c>
      <c r="B106" s="28" t="s">
        <v>36</v>
      </c>
      <c r="C106" s="2">
        <f>INDEX(漢代太初以降日食計算!$F$8:$F$36,MATCH(対照表①!A106,漢代太初以降日食計算!$A$8:$A$36,0))</f>
        <v>104</v>
      </c>
      <c r="D106" s="4" t="s">
        <v>6</v>
      </c>
      <c r="E106" t="s">
        <v>12</v>
      </c>
      <c r="F106" t="s">
        <v>36</v>
      </c>
      <c r="G106" s="1" t="s">
        <v>210</v>
      </c>
      <c r="H106" s="1" t="s">
        <v>388</v>
      </c>
      <c r="I106" s="1" t="s">
        <v>297</v>
      </c>
      <c r="J106" s="3"/>
      <c r="K106" s="28"/>
      <c r="L106" s="28"/>
      <c r="M106" s="28" t="s">
        <v>61</v>
      </c>
      <c r="N106" s="28" t="s">
        <v>62</v>
      </c>
      <c r="O106" s="28" t="s">
        <v>124</v>
      </c>
      <c r="P106" s="28" t="s">
        <v>123</v>
      </c>
      <c r="Q106" s="35" t="s">
        <v>125</v>
      </c>
      <c r="R106" s="28" t="s">
        <v>160</v>
      </c>
      <c r="S106" s="28" t="s">
        <v>140</v>
      </c>
      <c r="T106" s="28" t="s">
        <v>139</v>
      </c>
      <c r="U106" s="28" t="s">
        <v>140</v>
      </c>
      <c r="V106" s="28" t="s">
        <v>141</v>
      </c>
      <c r="W106" s="28" t="s">
        <v>142</v>
      </c>
      <c r="X106" s="28" t="s">
        <v>143</v>
      </c>
      <c r="Y106" s="28"/>
    </row>
    <row r="107" spans="1:25" ht="19.5" customHeight="1">
      <c r="A107" s="2" t="s">
        <v>389</v>
      </c>
      <c r="B107" s="28" t="s">
        <v>167</v>
      </c>
      <c r="C107" s="2">
        <f>INDEX(漢代太初以降日食計算!$F$8:$F$36,MATCH(対照表①!A107,漢代太初以降日食計算!$A$8:$A$36,0))</f>
        <v>105</v>
      </c>
      <c r="D107" t="s">
        <v>6</v>
      </c>
      <c r="E107" s="4" t="s">
        <v>12</v>
      </c>
      <c r="F107" t="s">
        <v>36</v>
      </c>
      <c r="G107" s="1" t="s">
        <v>390</v>
      </c>
      <c r="H107" s="1" t="s">
        <v>391</v>
      </c>
      <c r="I107" s="1" t="s">
        <v>297</v>
      </c>
      <c r="J107" s="3"/>
      <c r="K107" s="28"/>
      <c r="L107" s="28"/>
      <c r="M107" s="28" t="s">
        <v>144</v>
      </c>
      <c r="N107" s="28" t="s">
        <v>118</v>
      </c>
      <c r="O107" s="28" t="s">
        <v>77</v>
      </c>
      <c r="P107" s="28" t="s">
        <v>78</v>
      </c>
      <c r="Q107" s="28" t="s">
        <v>79</v>
      </c>
      <c r="R107" s="28" t="s">
        <v>80</v>
      </c>
      <c r="S107" s="28" t="s">
        <v>81</v>
      </c>
      <c r="T107" s="28" t="s">
        <v>82</v>
      </c>
      <c r="U107" s="28" t="s">
        <v>83</v>
      </c>
      <c r="V107" s="28" t="s">
        <v>84</v>
      </c>
      <c r="W107" s="35" t="s">
        <v>85</v>
      </c>
      <c r="X107" s="28" t="s">
        <v>86</v>
      </c>
      <c r="Y107" s="28" t="s">
        <v>87</v>
      </c>
    </row>
    <row r="109" spans="1:25">
      <c r="G109" s="3" t="s">
        <v>392</v>
      </c>
    </row>
  </sheetData>
  <autoFilter ref="A3:I44" xr:uid="{00000000-0009-0000-0000-000000000000}"/>
  <phoneticPr fontId="8"/>
  <pageMargins left="0.75" right="0.75" top="1" bottom="1" header="0.5" footer="0.5"/>
  <pageSetup paperSize="9" scale="3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B8160-4EF9-4758-95D5-B1AC7EEC6F29}">
  <sheetPr>
    <pageSetUpPr fitToPage="1"/>
  </sheetPr>
  <dimension ref="A1:G80"/>
  <sheetViews>
    <sheetView workbookViewId="0">
      <selection activeCell="C52" sqref="C52"/>
    </sheetView>
  </sheetViews>
  <sheetFormatPr baseColWidth="10" defaultColWidth="9" defaultRowHeight="14"/>
  <cols>
    <col min="1" max="1" width="35.33203125" customWidth="1"/>
    <col min="2" max="2" width="14" customWidth="1"/>
    <col min="3" max="3" width="15.83203125" customWidth="1"/>
    <col min="4" max="4" width="19.1640625" customWidth="1"/>
    <col min="5" max="5" width="20.1640625" customWidth="1"/>
    <col min="6" max="6" width="16.83203125" customWidth="1"/>
    <col min="7" max="7" width="19.1640625" customWidth="1"/>
  </cols>
  <sheetData>
    <row r="1" spans="1:7">
      <c r="A1" s="41" t="s">
        <v>408</v>
      </c>
      <c r="B1" s="3"/>
      <c r="F1" s="3"/>
    </row>
    <row r="2" spans="1:7">
      <c r="A2" s="6"/>
      <c r="B2" s="6"/>
      <c r="C2" s="7" t="s">
        <v>409</v>
      </c>
      <c r="D2" s="8"/>
      <c r="E2" s="1" t="s">
        <v>410</v>
      </c>
      <c r="F2" s="7" t="s">
        <v>411</v>
      </c>
      <c r="G2" s="8"/>
    </row>
    <row r="3" spans="1:7">
      <c r="A3" s="1" t="s">
        <v>16</v>
      </c>
      <c r="B3" s="1" t="s">
        <v>412</v>
      </c>
      <c r="C3" s="1" t="s">
        <v>413</v>
      </c>
      <c r="D3" s="1" t="s">
        <v>414</v>
      </c>
      <c r="E3" s="1" t="s">
        <v>415</v>
      </c>
      <c r="F3" s="1" t="s">
        <v>416</v>
      </c>
      <c r="G3" s="1" t="s">
        <v>414</v>
      </c>
    </row>
    <row r="4" spans="1:7">
      <c r="A4" s="1" t="s">
        <v>35</v>
      </c>
      <c r="B4" s="1" t="s">
        <v>417</v>
      </c>
      <c r="C4" s="1" t="s">
        <v>22</v>
      </c>
      <c r="D4" s="1" t="s">
        <v>38</v>
      </c>
      <c r="E4" s="1" t="s">
        <v>38</v>
      </c>
      <c r="F4" s="1" t="s">
        <v>22</v>
      </c>
      <c r="G4" s="1" t="s">
        <v>38</v>
      </c>
    </row>
    <row r="5" spans="1:7">
      <c r="A5" s="2" t="s">
        <v>51</v>
      </c>
      <c r="B5" s="2" t="s">
        <v>418</v>
      </c>
      <c r="C5" s="1" t="s">
        <v>418</v>
      </c>
      <c r="D5" s="1" t="s">
        <v>53</v>
      </c>
      <c r="E5" s="1" t="s">
        <v>53</v>
      </c>
      <c r="F5" s="1" t="s">
        <v>418</v>
      </c>
      <c r="G5" s="1" t="s">
        <v>53</v>
      </c>
    </row>
    <row r="6" spans="1:7">
      <c r="A6" s="2" t="s">
        <v>63</v>
      </c>
      <c r="B6" s="2"/>
      <c r="C6" s="9" t="s">
        <v>419</v>
      </c>
      <c r="D6" s="1"/>
      <c r="E6" s="1"/>
      <c r="F6" s="9" t="s">
        <v>64</v>
      </c>
      <c r="G6" s="2"/>
    </row>
    <row r="7" spans="1:7">
      <c r="A7" s="2" t="s">
        <v>75</v>
      </c>
      <c r="B7" s="2" t="s">
        <v>420</v>
      </c>
      <c r="C7" s="1" t="s">
        <v>421</v>
      </c>
      <c r="D7" s="1"/>
      <c r="E7" s="1"/>
      <c r="F7" s="1" t="s">
        <v>64</v>
      </c>
      <c r="G7" s="2"/>
    </row>
    <row r="8" spans="1:7">
      <c r="A8" s="2" t="s">
        <v>89</v>
      </c>
      <c r="B8" s="2" t="s">
        <v>422</v>
      </c>
      <c r="C8" s="1" t="s">
        <v>423</v>
      </c>
      <c r="D8" s="1" t="s">
        <v>92</v>
      </c>
      <c r="E8" s="1" t="s">
        <v>92</v>
      </c>
      <c r="F8" s="1" t="s">
        <v>423</v>
      </c>
      <c r="G8" s="1" t="s">
        <v>92</v>
      </c>
    </row>
    <row r="9" spans="1:7">
      <c r="A9" s="2" t="s">
        <v>94</v>
      </c>
      <c r="B9" s="2" t="s">
        <v>424</v>
      </c>
      <c r="C9" s="9" t="s">
        <v>425</v>
      </c>
      <c r="D9" s="1" t="s">
        <v>96</v>
      </c>
      <c r="E9" s="1" t="s">
        <v>96</v>
      </c>
      <c r="F9" s="9" t="s">
        <v>419</v>
      </c>
      <c r="G9" s="1" t="s">
        <v>96</v>
      </c>
    </row>
    <row r="10" spans="1:7">
      <c r="A10" s="2" t="s">
        <v>98</v>
      </c>
      <c r="B10" s="2" t="s">
        <v>426</v>
      </c>
      <c r="C10" s="9" t="s">
        <v>427</v>
      </c>
      <c r="D10" s="1" t="s">
        <v>101</v>
      </c>
      <c r="E10" s="1" t="s">
        <v>101</v>
      </c>
      <c r="F10" s="9" t="s">
        <v>426</v>
      </c>
      <c r="G10" s="1" t="s">
        <v>101</v>
      </c>
    </row>
    <row r="11" spans="1:7">
      <c r="A11" s="2" t="s">
        <v>104</v>
      </c>
      <c r="B11" s="2" t="s">
        <v>427</v>
      </c>
      <c r="C11" s="1" t="s">
        <v>427</v>
      </c>
      <c r="D11" s="1" t="s">
        <v>106</v>
      </c>
      <c r="E11" s="1" t="s">
        <v>106</v>
      </c>
      <c r="F11" s="1" t="s">
        <v>427</v>
      </c>
      <c r="G11" s="1" t="s">
        <v>106</v>
      </c>
    </row>
    <row r="12" spans="1:7">
      <c r="A12" s="2" t="s">
        <v>111</v>
      </c>
      <c r="B12" s="2" t="s">
        <v>421</v>
      </c>
      <c r="C12" s="1" t="s">
        <v>421</v>
      </c>
      <c r="D12" s="1" t="s">
        <v>113</v>
      </c>
      <c r="E12" s="1" t="s">
        <v>113</v>
      </c>
      <c r="F12" s="1" t="s">
        <v>421</v>
      </c>
      <c r="G12" s="1" t="s">
        <v>113</v>
      </c>
    </row>
    <row r="13" spans="1:7">
      <c r="A13" s="2" t="s">
        <v>115</v>
      </c>
      <c r="B13" s="2" t="s">
        <v>428</v>
      </c>
      <c r="C13" s="9" t="s">
        <v>22</v>
      </c>
      <c r="D13" s="1"/>
      <c r="E13" s="1"/>
      <c r="F13" s="9" t="s">
        <v>429</v>
      </c>
      <c r="G13" s="1"/>
    </row>
    <row r="14" spans="1:7">
      <c r="A14" s="2" t="s">
        <v>119</v>
      </c>
      <c r="B14" s="2" t="s">
        <v>430</v>
      </c>
      <c r="C14" s="9" t="s">
        <v>431</v>
      </c>
      <c r="D14" s="1" t="s">
        <v>121</v>
      </c>
      <c r="E14" s="1" t="s">
        <v>121</v>
      </c>
      <c r="F14" s="9" t="s">
        <v>22</v>
      </c>
      <c r="G14" s="1" t="s">
        <v>121</v>
      </c>
    </row>
    <row r="15" spans="1:7">
      <c r="A15" s="2" t="s">
        <v>126</v>
      </c>
      <c r="B15" s="2" t="s">
        <v>432</v>
      </c>
      <c r="C15" s="9" t="s">
        <v>433</v>
      </c>
      <c r="D15" s="1" t="s">
        <v>128</v>
      </c>
      <c r="E15" s="1" t="s">
        <v>128</v>
      </c>
      <c r="F15" s="9" t="s">
        <v>423</v>
      </c>
      <c r="G15" s="1" t="s">
        <v>128</v>
      </c>
    </row>
    <row r="16" spans="1:7">
      <c r="A16" s="2" t="s">
        <v>130</v>
      </c>
      <c r="B16" s="2" t="s">
        <v>424</v>
      </c>
      <c r="C16" s="1" t="s">
        <v>426</v>
      </c>
      <c r="D16" s="1" t="s">
        <v>133</v>
      </c>
      <c r="E16" s="1" t="s">
        <v>133</v>
      </c>
      <c r="F16" s="1" t="s">
        <v>426</v>
      </c>
      <c r="G16" s="1" t="s">
        <v>133</v>
      </c>
    </row>
    <row r="17" spans="1:7">
      <c r="A17" s="2" t="s">
        <v>135</v>
      </c>
      <c r="B17" s="2" t="s">
        <v>429</v>
      </c>
      <c r="C17" s="9" t="s">
        <v>421</v>
      </c>
      <c r="D17" s="1" t="s">
        <v>137</v>
      </c>
      <c r="E17" s="1" t="s">
        <v>137</v>
      </c>
      <c r="F17" s="9" t="s">
        <v>429</v>
      </c>
      <c r="G17" s="1" t="s">
        <v>137</v>
      </c>
    </row>
    <row r="18" spans="1:7">
      <c r="A18" s="2" t="s">
        <v>145</v>
      </c>
      <c r="B18" s="2" t="s">
        <v>434</v>
      </c>
      <c r="C18" s="1" t="s">
        <v>421</v>
      </c>
      <c r="D18" s="1" t="s">
        <v>146</v>
      </c>
      <c r="E18" s="1" t="s">
        <v>146</v>
      </c>
      <c r="F18" s="1" t="s">
        <v>421</v>
      </c>
      <c r="G18" s="1" t="s">
        <v>146</v>
      </c>
    </row>
    <row r="19" spans="1:7">
      <c r="A19" s="2" t="s">
        <v>152</v>
      </c>
      <c r="B19" s="2" t="s">
        <v>432</v>
      </c>
      <c r="C19" s="1" t="s">
        <v>433</v>
      </c>
      <c r="D19" s="1" t="s">
        <v>154</v>
      </c>
      <c r="E19" s="1" t="s">
        <v>154</v>
      </c>
      <c r="F19" s="1" t="s">
        <v>433</v>
      </c>
      <c r="G19" s="1" t="s">
        <v>154</v>
      </c>
    </row>
    <row r="20" spans="1:7">
      <c r="A20" s="2" t="s">
        <v>156</v>
      </c>
      <c r="B20" s="2" t="s">
        <v>425</v>
      </c>
      <c r="C20" s="1" t="s">
        <v>425</v>
      </c>
      <c r="D20" s="1" t="s">
        <v>158</v>
      </c>
      <c r="E20" s="1" t="s">
        <v>158</v>
      </c>
      <c r="F20" s="1" t="s">
        <v>425</v>
      </c>
      <c r="G20" s="1" t="s">
        <v>158</v>
      </c>
    </row>
    <row r="21" spans="1:7" hidden="1">
      <c r="A21" s="1" t="s">
        <v>161</v>
      </c>
      <c r="B21" s="1"/>
      <c r="C21" s="2"/>
      <c r="D21" s="1"/>
      <c r="E21" s="1"/>
      <c r="F21" s="1"/>
      <c r="G21" s="1"/>
    </row>
    <row r="22" spans="1:7">
      <c r="A22" s="2" t="s">
        <v>162</v>
      </c>
      <c r="B22" s="2" t="s">
        <v>435</v>
      </c>
      <c r="C22" s="1" t="s">
        <v>431</v>
      </c>
      <c r="D22" s="1" t="s">
        <v>164</v>
      </c>
      <c r="E22" s="1" t="s">
        <v>164</v>
      </c>
      <c r="F22" s="1" t="s">
        <v>431</v>
      </c>
      <c r="G22" s="1" t="s">
        <v>164</v>
      </c>
    </row>
    <row r="23" spans="1:7">
      <c r="A23" s="2" t="s">
        <v>166</v>
      </c>
      <c r="B23" s="2" t="s">
        <v>422</v>
      </c>
      <c r="C23" s="9" t="s">
        <v>423</v>
      </c>
      <c r="D23" s="1" t="s">
        <v>169</v>
      </c>
      <c r="E23" s="1" t="s">
        <v>169</v>
      </c>
      <c r="F23" s="9" t="s">
        <v>418</v>
      </c>
      <c r="G23" s="1" t="s">
        <v>169</v>
      </c>
    </row>
    <row r="24" spans="1:7">
      <c r="A24" s="2" t="s">
        <v>171</v>
      </c>
      <c r="B24" s="2" t="s">
        <v>426</v>
      </c>
      <c r="C24" s="1" t="s">
        <v>426</v>
      </c>
      <c r="D24" s="1" t="s">
        <v>172</v>
      </c>
      <c r="E24" s="1" t="s">
        <v>172</v>
      </c>
      <c r="F24" s="1" t="s">
        <v>426</v>
      </c>
      <c r="G24" s="1" t="s">
        <v>172</v>
      </c>
    </row>
    <row r="25" spans="1:7">
      <c r="A25" s="2" t="s">
        <v>173</v>
      </c>
      <c r="B25" s="2" t="s">
        <v>427</v>
      </c>
      <c r="C25" s="9" t="s">
        <v>426</v>
      </c>
      <c r="D25" s="1" t="s">
        <v>176</v>
      </c>
      <c r="E25" s="1" t="s">
        <v>176</v>
      </c>
      <c r="F25" s="9" t="s">
        <v>427</v>
      </c>
      <c r="G25" s="1" t="s">
        <v>176</v>
      </c>
    </row>
    <row r="26" spans="1:7">
      <c r="A26" s="2" t="s">
        <v>177</v>
      </c>
      <c r="B26" s="2" t="s">
        <v>426</v>
      </c>
      <c r="C26" s="9" t="s">
        <v>426</v>
      </c>
      <c r="D26" s="1" t="s">
        <v>178</v>
      </c>
      <c r="E26" s="1" t="s">
        <v>178</v>
      </c>
      <c r="F26" s="9" t="s">
        <v>427</v>
      </c>
      <c r="G26" s="1" t="s">
        <v>178</v>
      </c>
    </row>
    <row r="27" spans="1:7" hidden="1">
      <c r="A27" s="1" t="s">
        <v>180</v>
      </c>
      <c r="B27" s="1"/>
      <c r="C27" s="2"/>
      <c r="D27" s="1"/>
      <c r="E27" s="1"/>
      <c r="F27" s="1"/>
      <c r="G27" s="1"/>
    </row>
    <row r="28" spans="1:7">
      <c r="A28" s="2" t="s">
        <v>181</v>
      </c>
      <c r="B28" s="2" t="s">
        <v>435</v>
      </c>
      <c r="C28" s="9" t="s">
        <v>436</v>
      </c>
      <c r="D28" s="1" t="s">
        <v>183</v>
      </c>
      <c r="E28" s="1"/>
      <c r="F28" s="9" t="s">
        <v>22</v>
      </c>
      <c r="G28" s="1" t="s">
        <v>183</v>
      </c>
    </row>
    <row r="29" spans="1:7">
      <c r="A29" s="2" t="s">
        <v>185</v>
      </c>
      <c r="B29" s="2" t="s">
        <v>423</v>
      </c>
      <c r="C29" s="1" t="s">
        <v>423</v>
      </c>
      <c r="D29" s="1" t="s">
        <v>187</v>
      </c>
      <c r="E29" s="1" t="s">
        <v>187</v>
      </c>
      <c r="F29" s="1" t="s">
        <v>423</v>
      </c>
      <c r="G29" s="1" t="s">
        <v>187</v>
      </c>
    </row>
    <row r="30" spans="1:7">
      <c r="A30" s="2" t="s">
        <v>189</v>
      </c>
      <c r="B30" s="2" t="s">
        <v>418</v>
      </c>
      <c r="C30" s="1" t="s">
        <v>423</v>
      </c>
      <c r="D30" s="1" t="s">
        <v>190</v>
      </c>
      <c r="E30" s="1" t="s">
        <v>190</v>
      </c>
      <c r="F30" s="1" t="s">
        <v>423</v>
      </c>
      <c r="G30" s="1" t="s">
        <v>190</v>
      </c>
    </row>
    <row r="31" spans="1:7">
      <c r="A31" s="2" t="s">
        <v>192</v>
      </c>
      <c r="B31" s="2" t="s">
        <v>425</v>
      </c>
      <c r="C31" s="1" t="s">
        <v>425</v>
      </c>
      <c r="D31" s="1" t="s">
        <v>194</v>
      </c>
      <c r="E31" s="1" t="s">
        <v>194</v>
      </c>
      <c r="F31" s="1" t="s">
        <v>425</v>
      </c>
      <c r="G31" s="1" t="s">
        <v>194</v>
      </c>
    </row>
    <row r="32" spans="1:7">
      <c r="A32" s="2" t="s">
        <v>195</v>
      </c>
      <c r="B32" s="2" t="s">
        <v>429</v>
      </c>
      <c r="C32" s="1" t="s">
        <v>429</v>
      </c>
      <c r="D32" s="1" t="s">
        <v>196</v>
      </c>
      <c r="E32" s="1" t="s">
        <v>196</v>
      </c>
      <c r="F32" s="1" t="s">
        <v>429</v>
      </c>
      <c r="G32" s="1" t="s">
        <v>196</v>
      </c>
    </row>
    <row r="33" spans="1:7">
      <c r="A33" s="2" t="s">
        <v>197</v>
      </c>
      <c r="B33" s="2" t="s">
        <v>421</v>
      </c>
      <c r="C33" s="1" t="s">
        <v>421</v>
      </c>
      <c r="D33" s="1" t="s">
        <v>198</v>
      </c>
      <c r="E33" s="1" t="s">
        <v>198</v>
      </c>
      <c r="F33" s="1" t="s">
        <v>421</v>
      </c>
      <c r="G33" s="1" t="s">
        <v>198</v>
      </c>
    </row>
    <row r="34" spans="1:7" ht="30">
      <c r="A34" s="2" t="s">
        <v>199</v>
      </c>
      <c r="B34" s="2" t="s">
        <v>437</v>
      </c>
      <c r="C34" s="9" t="s">
        <v>429</v>
      </c>
      <c r="D34" s="10" t="s">
        <v>438</v>
      </c>
      <c r="E34" s="10" t="s">
        <v>439</v>
      </c>
      <c r="F34" s="9" t="s">
        <v>200</v>
      </c>
      <c r="G34" s="10" t="s">
        <v>440</v>
      </c>
    </row>
    <row r="35" spans="1:7">
      <c r="A35" s="2" t="s">
        <v>203</v>
      </c>
      <c r="B35" s="2" t="s">
        <v>422</v>
      </c>
      <c r="C35" s="9" t="s">
        <v>423</v>
      </c>
      <c r="D35" s="1" t="s">
        <v>204</v>
      </c>
      <c r="E35" s="1" t="s">
        <v>204</v>
      </c>
      <c r="F35" s="9" t="s">
        <v>418</v>
      </c>
      <c r="G35" s="1" t="s">
        <v>204</v>
      </c>
    </row>
    <row r="36" spans="1:7">
      <c r="A36" s="2" t="s">
        <v>205</v>
      </c>
      <c r="B36" s="2" t="s">
        <v>419</v>
      </c>
      <c r="C36" s="1" t="s">
        <v>419</v>
      </c>
      <c r="D36" s="1" t="s">
        <v>207</v>
      </c>
      <c r="E36" s="1" t="s">
        <v>207</v>
      </c>
      <c r="F36" s="1" t="s">
        <v>419</v>
      </c>
      <c r="G36" s="1" t="s">
        <v>207</v>
      </c>
    </row>
    <row r="37" spans="1:7">
      <c r="A37" s="2" t="s">
        <v>209</v>
      </c>
      <c r="B37" s="2" t="s">
        <v>441</v>
      </c>
      <c r="C37" s="9" t="s">
        <v>421</v>
      </c>
      <c r="D37" s="1" t="s">
        <v>211</v>
      </c>
      <c r="E37" s="1" t="s">
        <v>211</v>
      </c>
      <c r="F37" s="9" t="s">
        <v>433</v>
      </c>
      <c r="G37" s="1" t="s">
        <v>211</v>
      </c>
    </row>
    <row r="38" spans="1:7">
      <c r="A38" s="2" t="s">
        <v>213</v>
      </c>
      <c r="B38" s="2" t="s">
        <v>441</v>
      </c>
      <c r="C38" s="9" t="s">
        <v>419</v>
      </c>
      <c r="D38" s="1" t="s">
        <v>215</v>
      </c>
      <c r="E38" s="1" t="s">
        <v>215</v>
      </c>
      <c r="F38" s="9" t="s">
        <v>442</v>
      </c>
      <c r="G38" s="1" t="s">
        <v>215</v>
      </c>
    </row>
    <row r="39" spans="1:7">
      <c r="A39" s="2" t="s">
        <v>216</v>
      </c>
      <c r="B39" s="2" t="s">
        <v>417</v>
      </c>
      <c r="C39" s="1" t="s">
        <v>22</v>
      </c>
      <c r="D39" s="1" t="s">
        <v>217</v>
      </c>
      <c r="E39" s="1" t="s">
        <v>217</v>
      </c>
      <c r="F39" s="1" t="s">
        <v>22</v>
      </c>
      <c r="G39" s="1" t="s">
        <v>217</v>
      </c>
    </row>
    <row r="40" spans="1:7" ht="30">
      <c r="A40" s="2" t="s">
        <v>219</v>
      </c>
      <c r="B40" s="2" t="s">
        <v>443</v>
      </c>
      <c r="C40" s="9" t="s">
        <v>426</v>
      </c>
      <c r="D40" s="11" t="s">
        <v>444</v>
      </c>
      <c r="E40" s="11" t="s">
        <v>444</v>
      </c>
      <c r="F40" s="9" t="s">
        <v>220</v>
      </c>
      <c r="G40" s="11" t="s">
        <v>445</v>
      </c>
    </row>
    <row r="41" spans="1:7" hidden="1">
      <c r="A41" s="1" t="s">
        <v>223</v>
      </c>
      <c r="B41" s="1"/>
      <c r="C41" s="2"/>
      <c r="D41" s="11"/>
      <c r="E41" s="11"/>
      <c r="F41" s="1"/>
      <c r="G41" s="11"/>
    </row>
    <row r="42" spans="1:7">
      <c r="A42" s="2" t="s">
        <v>224</v>
      </c>
      <c r="B42" s="2" t="s">
        <v>418</v>
      </c>
      <c r="C42" s="1" t="s">
        <v>418</v>
      </c>
      <c r="D42" s="1" t="s">
        <v>226</v>
      </c>
      <c r="E42" s="1" t="s">
        <v>226</v>
      </c>
      <c r="F42" s="1" t="s">
        <v>418</v>
      </c>
      <c r="G42" s="1" t="s">
        <v>226</v>
      </c>
    </row>
    <row r="43" spans="1:7">
      <c r="F43" s="3"/>
      <c r="G43" s="3"/>
    </row>
    <row r="44" spans="1:7">
      <c r="E44" s="3" t="s">
        <v>446</v>
      </c>
    </row>
    <row r="45" spans="1:7">
      <c r="E45" s="3" t="s">
        <v>447</v>
      </c>
    </row>
    <row r="46" spans="1:7">
      <c r="E46" s="3"/>
    </row>
    <row r="47" spans="1:7">
      <c r="E47" s="3"/>
    </row>
    <row r="48" spans="1:7">
      <c r="E48" s="3"/>
    </row>
    <row r="49" spans="1:7">
      <c r="B49" s="6"/>
      <c r="C49" s="6"/>
      <c r="D49" s="6"/>
      <c r="E49" s="43"/>
      <c r="F49" s="6"/>
    </row>
    <row r="50" spans="1:7">
      <c r="E50" s="3"/>
    </row>
    <row r="53" spans="1:7">
      <c r="A53" s="41" t="s">
        <v>573</v>
      </c>
    </row>
    <row r="55" spans="1:7">
      <c r="A55" s="3" t="s">
        <v>393</v>
      </c>
    </row>
    <row r="56" spans="1:7">
      <c r="A56" s="3" t="s">
        <v>394</v>
      </c>
    </row>
    <row r="57" spans="1:7">
      <c r="A57" s="3" t="s">
        <v>395</v>
      </c>
    </row>
    <row r="59" spans="1:7" ht="15">
      <c r="A59" s="12"/>
      <c r="B59" s="42" t="s">
        <v>574</v>
      </c>
      <c r="C59" s="14"/>
      <c r="D59" s="42" t="s">
        <v>575</v>
      </c>
      <c r="E59" s="14"/>
      <c r="F59" s="42" t="s">
        <v>576</v>
      </c>
      <c r="G59" s="14"/>
    </row>
    <row r="60" spans="1:7" ht="15">
      <c r="A60" s="12" t="s">
        <v>396</v>
      </c>
      <c r="B60" s="13">
        <v>4</v>
      </c>
      <c r="C60" s="15" t="s">
        <v>554</v>
      </c>
      <c r="D60" s="13">
        <v>4</v>
      </c>
      <c r="E60" s="15" t="s">
        <v>555</v>
      </c>
      <c r="F60" s="13">
        <v>2</v>
      </c>
      <c r="G60" s="15" t="s">
        <v>556</v>
      </c>
    </row>
    <row r="61" spans="1:7">
      <c r="A61" s="16" t="s">
        <v>397</v>
      </c>
      <c r="B61" s="17">
        <v>3</v>
      </c>
      <c r="C61" s="18" t="s">
        <v>557</v>
      </c>
      <c r="D61" s="17">
        <v>0</v>
      </c>
      <c r="E61" s="18" t="s">
        <v>558</v>
      </c>
      <c r="F61" s="17">
        <v>0</v>
      </c>
      <c r="G61" s="18" t="s">
        <v>558</v>
      </c>
    </row>
    <row r="62" spans="1:7">
      <c r="A62" s="16" t="s">
        <v>398</v>
      </c>
      <c r="B62" s="17">
        <v>0</v>
      </c>
      <c r="C62" s="18" t="s">
        <v>558</v>
      </c>
      <c r="D62" s="17">
        <v>0</v>
      </c>
      <c r="E62" s="18" t="s">
        <v>558</v>
      </c>
      <c r="F62" s="17">
        <v>0</v>
      </c>
      <c r="G62" s="18" t="s">
        <v>558</v>
      </c>
    </row>
    <row r="63" spans="1:7">
      <c r="A63" s="16" t="s">
        <v>399</v>
      </c>
      <c r="B63" s="17">
        <v>0</v>
      </c>
      <c r="C63" s="18" t="s">
        <v>558</v>
      </c>
      <c r="D63" s="17">
        <v>1</v>
      </c>
      <c r="E63" s="18" t="s">
        <v>559</v>
      </c>
      <c r="F63" s="17">
        <v>1</v>
      </c>
      <c r="G63" s="18" t="s">
        <v>560</v>
      </c>
    </row>
    <row r="64" spans="1:7">
      <c r="A64" s="16" t="s">
        <v>400</v>
      </c>
      <c r="B64" s="17">
        <v>1</v>
      </c>
      <c r="C64" s="18" t="s">
        <v>561</v>
      </c>
      <c r="D64" s="17">
        <v>3</v>
      </c>
      <c r="E64" s="18" t="s">
        <v>562</v>
      </c>
      <c r="F64" s="17">
        <v>1</v>
      </c>
      <c r="G64" s="18" t="s">
        <v>560</v>
      </c>
    </row>
    <row r="65" spans="1:7">
      <c r="A65" s="11"/>
      <c r="B65" s="19"/>
      <c r="C65" s="20"/>
      <c r="D65" s="19"/>
      <c r="E65" s="20"/>
      <c r="F65" s="19"/>
      <c r="G65" s="20"/>
    </row>
    <row r="66" spans="1:7" ht="15">
      <c r="A66" s="12" t="s">
        <v>401</v>
      </c>
      <c r="B66" s="21">
        <v>23</v>
      </c>
      <c r="C66" s="22" t="s">
        <v>563</v>
      </c>
      <c r="D66" s="13">
        <v>6</v>
      </c>
      <c r="E66" s="15" t="s">
        <v>564</v>
      </c>
      <c r="F66" s="13">
        <v>1</v>
      </c>
      <c r="G66" s="15" t="s">
        <v>560</v>
      </c>
    </row>
    <row r="67" spans="1:7">
      <c r="A67" s="16" t="s">
        <v>397</v>
      </c>
      <c r="B67" s="17">
        <v>5</v>
      </c>
      <c r="C67" s="18" t="s">
        <v>565</v>
      </c>
      <c r="D67" s="17">
        <v>1</v>
      </c>
      <c r="E67" s="18" t="s">
        <v>559</v>
      </c>
      <c r="F67" s="17">
        <v>0</v>
      </c>
      <c r="G67" s="18" t="s">
        <v>558</v>
      </c>
    </row>
    <row r="68" spans="1:7">
      <c r="A68" s="16" t="s">
        <v>402</v>
      </c>
      <c r="B68" s="17">
        <v>2</v>
      </c>
      <c r="C68" s="18" t="s">
        <v>566</v>
      </c>
      <c r="D68" s="17">
        <v>1</v>
      </c>
      <c r="E68" s="18" t="s">
        <v>559</v>
      </c>
      <c r="F68" s="17">
        <v>1</v>
      </c>
      <c r="G68" s="18" t="s">
        <v>560</v>
      </c>
    </row>
    <row r="69" spans="1:7">
      <c r="A69" s="16" t="s">
        <v>403</v>
      </c>
      <c r="B69" s="17">
        <v>0</v>
      </c>
      <c r="C69" s="18" t="s">
        <v>558</v>
      </c>
      <c r="D69" s="17">
        <v>0</v>
      </c>
      <c r="E69" s="18" t="s">
        <v>558</v>
      </c>
      <c r="F69" s="17">
        <v>0</v>
      </c>
      <c r="G69" s="18" t="s">
        <v>558</v>
      </c>
    </row>
    <row r="70" spans="1:7">
      <c r="A70" s="16" t="s">
        <v>400</v>
      </c>
      <c r="B70" s="24">
        <v>16</v>
      </c>
      <c r="C70" s="25" t="s">
        <v>567</v>
      </c>
      <c r="D70" s="17">
        <v>4</v>
      </c>
      <c r="E70" s="18" t="s">
        <v>555</v>
      </c>
      <c r="F70" s="17">
        <v>0</v>
      </c>
      <c r="G70" s="18" t="s">
        <v>558</v>
      </c>
    </row>
    <row r="71" spans="1:7">
      <c r="A71" s="11"/>
      <c r="B71" s="19"/>
      <c r="C71" s="20"/>
      <c r="D71" s="19"/>
      <c r="E71" s="20"/>
      <c r="F71" s="19"/>
      <c r="G71" s="20"/>
    </row>
    <row r="72" spans="1:7" ht="15">
      <c r="A72" s="12" t="s">
        <v>404</v>
      </c>
      <c r="B72" s="13">
        <v>5</v>
      </c>
      <c r="C72" s="15" t="s">
        <v>565</v>
      </c>
      <c r="D72" s="21">
        <v>17</v>
      </c>
      <c r="E72" s="22" t="s">
        <v>568</v>
      </c>
      <c r="F72" s="21">
        <v>22</v>
      </c>
      <c r="G72" s="22" t="s">
        <v>569</v>
      </c>
    </row>
    <row r="73" spans="1:7">
      <c r="A73" s="16" t="s">
        <v>405</v>
      </c>
      <c r="B73" s="17">
        <v>2</v>
      </c>
      <c r="C73" s="18" t="s">
        <v>566</v>
      </c>
      <c r="D73" s="24">
        <v>14</v>
      </c>
      <c r="E73" s="25" t="s">
        <v>570</v>
      </c>
      <c r="F73" s="24">
        <v>22</v>
      </c>
      <c r="G73" s="25" t="s">
        <v>569</v>
      </c>
    </row>
    <row r="74" spans="1:7">
      <c r="A74" s="16" t="s">
        <v>398</v>
      </c>
      <c r="B74" s="17">
        <v>0</v>
      </c>
      <c r="C74" s="18" t="s">
        <v>558</v>
      </c>
      <c r="D74" s="17">
        <v>0</v>
      </c>
      <c r="E74" s="18" t="s">
        <v>558</v>
      </c>
      <c r="F74" s="17">
        <v>0</v>
      </c>
      <c r="G74" s="18" t="s">
        <v>558</v>
      </c>
    </row>
    <row r="75" spans="1:7">
      <c r="A75" s="16" t="s">
        <v>403</v>
      </c>
      <c r="B75" s="17">
        <v>0</v>
      </c>
      <c r="C75" s="18" t="s">
        <v>558</v>
      </c>
      <c r="D75" s="17">
        <v>0</v>
      </c>
      <c r="E75" s="18" t="s">
        <v>558</v>
      </c>
      <c r="F75" s="17">
        <v>0</v>
      </c>
      <c r="G75" s="18" t="s">
        <v>558</v>
      </c>
    </row>
    <row r="76" spans="1:7">
      <c r="A76" s="16" t="s">
        <v>400</v>
      </c>
      <c r="B76" s="17">
        <v>3</v>
      </c>
      <c r="C76" s="18" t="s">
        <v>557</v>
      </c>
      <c r="D76" s="17">
        <v>3</v>
      </c>
      <c r="E76" s="18" t="s">
        <v>562</v>
      </c>
      <c r="F76" s="17">
        <v>0</v>
      </c>
      <c r="G76" s="18" t="s">
        <v>558</v>
      </c>
    </row>
    <row r="77" spans="1:7">
      <c r="A77" s="11"/>
      <c r="B77" s="19"/>
      <c r="C77" s="20"/>
      <c r="D77" s="19"/>
      <c r="E77" s="20"/>
      <c r="F77" s="19"/>
      <c r="G77" s="20"/>
    </row>
    <row r="78" spans="1:7" ht="15">
      <c r="A78" s="12" t="s">
        <v>406</v>
      </c>
      <c r="B78" s="13">
        <v>4</v>
      </c>
      <c r="C78" s="15" t="s">
        <v>554</v>
      </c>
      <c r="D78" s="13">
        <v>2</v>
      </c>
      <c r="E78" s="15" t="s">
        <v>571</v>
      </c>
      <c r="F78" s="13">
        <v>0</v>
      </c>
      <c r="G78" s="15" t="s">
        <v>558</v>
      </c>
    </row>
    <row r="79" spans="1:7">
      <c r="A79" s="1"/>
      <c r="B79" s="19"/>
      <c r="C79" s="20"/>
      <c r="D79" s="19"/>
      <c r="E79" s="20"/>
      <c r="F79" s="19"/>
      <c r="G79" s="20"/>
    </row>
    <row r="80" spans="1:7" ht="16">
      <c r="A80" s="26" t="s">
        <v>407</v>
      </c>
      <c r="B80" s="13">
        <v>36</v>
      </c>
      <c r="C80" s="15" t="s">
        <v>572</v>
      </c>
      <c r="D80" s="13">
        <v>29</v>
      </c>
      <c r="E80" s="15" t="s">
        <v>572</v>
      </c>
      <c r="F80" s="13">
        <v>25</v>
      </c>
      <c r="G80" s="15" t="s">
        <v>572</v>
      </c>
    </row>
  </sheetData>
  <phoneticPr fontId="8"/>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48"/>
  <sheetViews>
    <sheetView workbookViewId="0">
      <pane xSplit="8" ySplit="2" topLeftCell="I3" activePane="bottomRight" state="frozen"/>
      <selection pane="topRight"/>
      <selection pane="bottomLeft"/>
      <selection pane="bottomRight" activeCell="G11" sqref="G11"/>
    </sheetView>
  </sheetViews>
  <sheetFormatPr baseColWidth="10" defaultColWidth="8.6640625" defaultRowHeight="14"/>
  <cols>
    <col min="1" max="1" width="23" customWidth="1"/>
    <col min="2" max="2" width="17.1640625" customWidth="1"/>
    <col min="3" max="3" width="7.83203125" customWidth="1"/>
    <col min="4" max="4" width="9.83203125" hidden="1" customWidth="1"/>
    <col min="5" max="6" width="14" customWidth="1"/>
    <col min="7" max="7" width="3.33203125" customWidth="1"/>
    <col min="8" max="8" width="7.5" customWidth="1"/>
    <col min="9" max="9" width="18.83203125" customWidth="1"/>
    <col min="10" max="10" width="17.6640625" customWidth="1"/>
    <col min="11" max="11" width="9.6640625" customWidth="1"/>
    <col min="12" max="13" width="7.5" customWidth="1"/>
    <col min="14" max="17" width="8.1640625" customWidth="1"/>
    <col min="20" max="20" width="8.33203125" customWidth="1"/>
    <col min="21" max="21" width="6.6640625" customWidth="1"/>
    <col min="22" max="22" width="6.1640625" customWidth="1"/>
    <col min="24" max="35" width="6.33203125" customWidth="1"/>
  </cols>
  <sheetData>
    <row r="1" spans="1:59" ht="13.5">
      <c r="A1" t="s">
        <v>448</v>
      </c>
      <c r="B1" t="s">
        <v>449</v>
      </c>
      <c r="E1" t="s">
        <v>450</v>
      </c>
      <c r="I1" t="s">
        <v>451</v>
      </c>
      <c r="L1" s="3" t="s">
        <v>452</v>
      </c>
      <c r="O1" t="s">
        <v>453</v>
      </c>
      <c r="R1" t="s">
        <v>454</v>
      </c>
      <c r="U1" t="s">
        <v>455</v>
      </c>
      <c r="X1" t="s">
        <v>2</v>
      </c>
      <c r="AA1" t="s">
        <v>3</v>
      </c>
      <c r="AD1" t="s">
        <v>4</v>
      </c>
      <c r="AG1" t="s">
        <v>5</v>
      </c>
      <c r="AJ1" t="s">
        <v>6</v>
      </c>
      <c r="AM1" t="s">
        <v>7</v>
      </c>
      <c r="AP1" t="s">
        <v>8</v>
      </c>
      <c r="AS1" t="s">
        <v>9</v>
      </c>
      <c r="AV1" t="s">
        <v>10</v>
      </c>
      <c r="AY1" t="s">
        <v>11</v>
      </c>
      <c r="BB1" t="s">
        <v>12</v>
      </c>
      <c r="BE1" t="s">
        <v>13</v>
      </c>
    </row>
    <row r="2" spans="1:59" ht="13.5">
      <c r="A2" t="s">
        <v>456</v>
      </c>
      <c r="B2" t="s">
        <v>457</v>
      </c>
      <c r="C2" t="s">
        <v>458</v>
      </c>
      <c r="D2" t="s">
        <v>459</v>
      </c>
      <c r="E2" t="s">
        <v>460</v>
      </c>
      <c r="F2" t="s">
        <v>18</v>
      </c>
      <c r="G2" t="s">
        <v>17</v>
      </c>
      <c r="H2" t="s">
        <v>461</v>
      </c>
      <c r="I2" t="s">
        <v>462</v>
      </c>
      <c r="J2" s="3" t="s">
        <v>463</v>
      </c>
      <c r="K2" t="s">
        <v>464</v>
      </c>
      <c r="L2" t="s">
        <v>465</v>
      </c>
      <c r="M2" t="s">
        <v>466</v>
      </c>
      <c r="N2" t="s">
        <v>467</v>
      </c>
      <c r="O2" t="s">
        <v>465</v>
      </c>
      <c r="P2" t="s">
        <v>466</v>
      </c>
      <c r="Q2" t="s">
        <v>467</v>
      </c>
      <c r="R2" t="s">
        <v>468</v>
      </c>
      <c r="S2" t="s">
        <v>469</v>
      </c>
      <c r="T2" t="s">
        <v>470</v>
      </c>
      <c r="U2" t="s">
        <v>471</v>
      </c>
      <c r="V2" t="s">
        <v>472</v>
      </c>
      <c r="W2" t="s">
        <v>473</v>
      </c>
      <c r="X2" t="s">
        <v>471</v>
      </c>
      <c r="Y2" t="s">
        <v>472</v>
      </c>
      <c r="Z2" t="s">
        <v>473</v>
      </c>
      <c r="AA2" t="s">
        <v>471</v>
      </c>
      <c r="AB2" t="s">
        <v>472</v>
      </c>
      <c r="AC2" t="s">
        <v>473</v>
      </c>
      <c r="AD2" t="s">
        <v>471</v>
      </c>
      <c r="AE2" t="s">
        <v>472</v>
      </c>
      <c r="AF2" t="s">
        <v>473</v>
      </c>
      <c r="AG2" t="s">
        <v>471</v>
      </c>
      <c r="AH2" t="s">
        <v>472</v>
      </c>
      <c r="AI2" t="s">
        <v>473</v>
      </c>
      <c r="AJ2" t="s">
        <v>471</v>
      </c>
      <c r="AK2" t="s">
        <v>472</v>
      </c>
      <c r="AL2" t="s">
        <v>473</v>
      </c>
      <c r="AM2" t="s">
        <v>471</v>
      </c>
      <c r="AN2" t="s">
        <v>472</v>
      </c>
      <c r="AO2" t="s">
        <v>473</v>
      </c>
      <c r="AP2" t="s">
        <v>471</v>
      </c>
      <c r="AQ2" t="s">
        <v>472</v>
      </c>
      <c r="AR2" t="s">
        <v>473</v>
      </c>
      <c r="AS2" t="s">
        <v>471</v>
      </c>
      <c r="AT2" t="s">
        <v>472</v>
      </c>
      <c r="AU2" t="s">
        <v>473</v>
      </c>
      <c r="AV2" t="s">
        <v>471</v>
      </c>
      <c r="AW2" t="s">
        <v>472</v>
      </c>
      <c r="AX2" t="s">
        <v>473</v>
      </c>
      <c r="AY2" t="s">
        <v>471</v>
      </c>
      <c r="AZ2" t="s">
        <v>472</v>
      </c>
      <c r="BA2" t="s">
        <v>473</v>
      </c>
      <c r="BB2" t="s">
        <v>471</v>
      </c>
      <c r="BC2" t="s">
        <v>472</v>
      </c>
      <c r="BD2" t="s">
        <v>473</v>
      </c>
      <c r="BE2" t="s">
        <v>471</v>
      </c>
      <c r="BF2" t="s">
        <v>472</v>
      </c>
      <c r="BG2" t="s">
        <v>473</v>
      </c>
    </row>
    <row r="3" spans="1:59" ht="13.5">
      <c r="A3" t="s">
        <v>35</v>
      </c>
      <c r="B3" t="s">
        <v>417</v>
      </c>
      <c r="C3" t="s">
        <v>474</v>
      </c>
      <c r="D3">
        <v>720</v>
      </c>
      <c r="E3">
        <f>$E$10-D3+$D$10</f>
        <v>142512</v>
      </c>
      <c r="F3">
        <f>$F$10-D3+$D$10</f>
        <v>923</v>
      </c>
      <c r="G3" t="str">
        <f t="shared" ref="G3:G17" si="0">IF(S3&gt;=12,"有","")</f>
        <v/>
      </c>
      <c r="H3" t="str">
        <f t="shared" ref="H3:H17" si="1">IF((S3*12+7*1)&gt;=228,"閏1月",IF((S3*12+7*2)&gt;=228,"閏2月",IF((S3*12+7*3)&gt;=228,"閏3月",IF((S3*12+7*4)&gt;=228,"閏4月",IF((S3*12+7*5)&gt;=228,"閏5月",IF((S3*12+7*6)&gt;=228,"閏6月",IF((S3*12+7*7)&gt;=228,"閏7月",IF((S3*12+7*8)&gt;=228,"閏8月",IF((S3*12+7*9)&gt;=228,"閏9月",IF((S3*12+7*10)&gt;=228,"閏10月",IF((S3*12+7*11)&gt;=228,"閏11月",IF((S3*12+7*12)&gt;=228,"閏12月",""))))))))))))</f>
        <v/>
      </c>
      <c r="I3">
        <f t="shared" ref="I3:I41" si="2">MOD(R3,6345)</f>
        <v>5071</v>
      </c>
      <c r="J3">
        <f t="shared" ref="J3:J41" si="3">QUOTIENT(I3*23,135)</f>
        <v>863</v>
      </c>
      <c r="K3">
        <f t="shared" ref="K3:K41" si="4">MOD(I3*23,135)</f>
        <v>128</v>
      </c>
      <c r="L3" t="str">
        <f>IF(K3+23*1&gt;=135,"天正",IF(K3+23*2&gt;=135,"第2月",IF(K3+23*3&gt;=135,"第3月",IF(K3+23*4&gt;=135,"第4月",IF(K3+23*5&gt;=135,"第5月",IF(K3+23*6&gt;=135,"第6月",))))))</f>
        <v>天正</v>
      </c>
      <c r="M3" t="str">
        <f>IF(K3+23*6&gt;=270,"第6月",IF(K3+23*7&gt;=270,"第7月",IF(K3+23*8&gt;=270,"第8月",IF(K3+23*9&gt;=270,"第9月",IF(K3+23*10&gt;=270,"第10月",IF(K3+23*11&gt;=270,"第11月",IF(K3+23*12&gt;=270,"第12月",IF(K3+23*13&gt;=270,"第13月",))))))))</f>
        <v>第7月</v>
      </c>
      <c r="O3" t="str">
        <f>IF(K3&lt;11.5,"天正",IF(K3+11.5&gt;135,"天正",IF(K3+11.5+23*1&gt;135,"第2月",IF(K3+11.5+23*2&gt;135,"第3月",IF(K3+11.5+23*3&gt;135,"第4月",IF(K3+11.5+23*4&gt;135,"第5月",IF(K3+11.5+23*5&gt;135,"第6月",)))))))</f>
        <v>天正</v>
      </c>
      <c r="P3" t="str">
        <f>IF(K3&lt;11.5,"第6月",IF(K3+11.5+23*5&gt;270,"第6月",IF(K3+11.5+23*6&gt;270,"第7月",IF(K3+11.5+23*7&gt;270,"第8月",IF(K3+11.5+23*8&gt;270,"第9月",IF(K3+11.5+23*9&gt;270,"第10月",IF(K3+11.5+23*10&gt;270,"第11月",IF(K3+11.5+23*11&gt;270,"第12月",IF(K3+11.5+23*12&gt;270,"第13月",)))))))))</f>
        <v>第7月</v>
      </c>
      <c r="R3">
        <f t="shared" ref="R3:R41" si="5">QUOTIENT(F3*235,19)</f>
        <v>11416</v>
      </c>
      <c r="S3">
        <f t="shared" ref="S3:S12" si="6">MOD(F3*235,19)</f>
        <v>1</v>
      </c>
      <c r="T3">
        <f t="shared" ref="T3:T17" si="7">QUOTIENT(R3*2392,81)</f>
        <v>337124</v>
      </c>
      <c r="U3">
        <f t="shared" ref="U3:U17" si="8">MOD(R3*2392,81)</f>
        <v>28</v>
      </c>
      <c r="V3">
        <f t="shared" ref="V3:V17" si="9">MOD(T3,60)</f>
        <v>44</v>
      </c>
      <c r="W3" t="str">
        <f>INDEX(干支!$B$2:$B$62,MATCH(V3+1,干支!$A$2:$A$62,0))</f>
        <v>戊辰</v>
      </c>
      <c r="X3">
        <f t="shared" ref="X3:X17" si="10">IF(U3+43&gt;=81,U3+43-81,U3+43)</f>
        <v>71</v>
      </c>
      <c r="Y3">
        <f t="shared" ref="Y3:Y17" si="11">IF(IF(U3+43&gt;=81,V3+29+1,V3+29)&gt;60,IF(U3+43&gt;=81,V3+29+1,V3+29)-60,IF(U3+43&gt;=81,V3+29+1,V3+29))</f>
        <v>13</v>
      </c>
      <c r="Z3" t="str">
        <f>INDEX(干支!$B$2:$B$62,MATCH(Y3+1,干支!$A$2:$A$62,0))</f>
        <v>丁酉</v>
      </c>
      <c r="AA3">
        <f t="shared" ref="AA3:AA17" si="12">IF(X3+43&gt;=81,X3+43-81,X3+43)</f>
        <v>33</v>
      </c>
      <c r="AB3">
        <f t="shared" ref="AB3:AB17" si="13">IF(IF(X3+43&gt;=81,Y3+29+1,Y3+29)&gt;60,IF(X3+43&gt;=81,Y3+29+1,Y3+29)-60,IF(X3+43&gt;=81,Y3+29+1,Y3+29))</f>
        <v>43</v>
      </c>
      <c r="AC3" t="str">
        <f>INDEX(干支!$B$2:$B$62,MATCH(AB3+1,干支!$A$2:$A$62,0))</f>
        <v>丁卯</v>
      </c>
      <c r="AD3">
        <f t="shared" ref="AD3:AD17" si="14">IF(AA3+43&gt;=81,AA3+43-81,AA3+43)</f>
        <v>76</v>
      </c>
      <c r="AE3">
        <f t="shared" ref="AE3:AE17" si="15">IF(IF(AA3+43&gt;=81,AB3+29+1,AB3+29)&gt;60,IF(AA3+43&gt;=81,AB3+29+1,AB3+29)-60,IF(AA3+43&gt;=81,AB3+29+1,AB3+29))</f>
        <v>12</v>
      </c>
      <c r="AF3" t="str">
        <f>INDEX(干支!$B$2:$B$62,MATCH(AE3+1,干支!$A$2:$A$62,0))</f>
        <v>丙申</v>
      </c>
      <c r="AG3">
        <f t="shared" ref="AG3:AG17" si="16">IF(AD3+43&gt;=81,AD3+43-81,AD3+43)</f>
        <v>38</v>
      </c>
      <c r="AH3">
        <f t="shared" ref="AH3:AH17" si="17">IF(IF(AD3+43&gt;=81,AE3+29+1,AE3+29)&gt;60,IF(AD3+43&gt;=81,AE3+29+1,AE3+29)-60,IF(AD3+43&gt;=81,AE3+29+1,AE3+29))</f>
        <v>42</v>
      </c>
      <c r="AI3" t="str">
        <f>INDEX(干支!$B$2:$B$62,MATCH(AH3+1,干支!$A$2:$A$62,0))</f>
        <v>丙寅</v>
      </c>
      <c r="AJ3">
        <f t="shared" ref="AJ3:AJ17" si="18">IF(AG3+43&gt;=81,AG3+43-81,AG3+43)</f>
        <v>0</v>
      </c>
      <c r="AK3">
        <f t="shared" ref="AK3:AK17" si="19">IF(IF(AG3+43&gt;=81,AH3+29+1,AH3+29)&gt;60,IF(AG3+43&gt;=81,AH3+29+1,AH3+29)-60,IF(AG3+43&gt;=81,AH3+29+1,AH3+29))</f>
        <v>12</v>
      </c>
      <c r="AL3" t="str">
        <f>INDEX(干支!$B$2:$B$62,MATCH(AK3+1,干支!$A$2:$A$62,0))</f>
        <v>丙申</v>
      </c>
      <c r="AM3">
        <f t="shared" ref="AM3:AM17" si="20">IF(AJ3+43&gt;=81,AJ3+43-81,AJ3+43)</f>
        <v>43</v>
      </c>
      <c r="AN3">
        <f t="shared" ref="AN3:AN17" si="21">IF(IF(AJ3+43&gt;=81,AK3+29+1,AK3+29)&gt;60,IF(AJ3+43&gt;=81,AK3+29+1,AK3+29)-60,IF(AJ3+43&gt;=81,AK3+29+1,AK3+29))</f>
        <v>41</v>
      </c>
      <c r="AO3" t="str">
        <f>INDEX(干支!$B$2:$B$62,MATCH(AN3+1,干支!$A$2:$A$62,0))</f>
        <v>乙丑</v>
      </c>
      <c r="AP3">
        <f t="shared" ref="AP3:AP17" si="22">IF(AM3+43&gt;=81,AM3+43-81,AM3+43)</f>
        <v>5</v>
      </c>
      <c r="AQ3">
        <f t="shared" ref="AQ3:AQ17" si="23">IF(IF(AM3+43&gt;=81,AN3+29+1,AN3+29)&gt;60,IF(AM3+43&gt;=81,AN3+29+1,AN3+29)-60,IF(AM3+43&gt;=81,AN3+29+1,AN3+29))</f>
        <v>11</v>
      </c>
      <c r="AR3" t="str">
        <f>INDEX(干支!$B$2:$B$62,MATCH(AQ3+1,干支!$A$2:$A$62,0))</f>
        <v>乙未</v>
      </c>
      <c r="AS3">
        <f t="shared" ref="AS3:AS17" si="24">IF(AP3+43&gt;=81,AP3+43-81,AP3+43)</f>
        <v>48</v>
      </c>
      <c r="AT3">
        <f t="shared" ref="AT3:AT17" si="25">IF(IF(AP3+43&gt;=81,AQ3+29+1,AQ3+29)&gt;60,IF(AP3+43&gt;=81,AQ3+29+1,AQ3+29)-60,IF(AP3+43&gt;=81,AQ3+29+1,AQ3+29))</f>
        <v>40</v>
      </c>
      <c r="AU3" t="str">
        <f>INDEX(干支!$B$2:$B$62,MATCH(AT3+1,干支!$A$2:$A$62,0))</f>
        <v>甲子</v>
      </c>
      <c r="AV3">
        <f t="shared" ref="AV3:AV17" si="26">IF(AS3+43&gt;=81,AS3+43-81,AS3+43)</f>
        <v>10</v>
      </c>
      <c r="AW3">
        <f t="shared" ref="AW3:AW17" si="27">IF(IF(AS3+43&gt;=81,AT3+29+1,AT3+29)&gt;60,IF(AS3+43&gt;=81,AT3+29+1,AT3+29)-60,IF(AS3+43&gt;=81,AT3+29+1,AT3+29))</f>
        <v>10</v>
      </c>
      <c r="AX3" t="str">
        <f>INDEX(干支!$B$2:$B$62,MATCH(AW3+1,干支!$A$2:$A$62,0))</f>
        <v>甲午</v>
      </c>
      <c r="AY3">
        <f t="shared" ref="AY3:AY17" si="28">IF(AV3+43&gt;=81,AV3+43-81,AV3+43)</f>
        <v>53</v>
      </c>
      <c r="AZ3">
        <f t="shared" ref="AZ3:AZ17" si="29">IF(IF(AV3+43&gt;=81,AW3+29+1,AW3+29)&gt;60,IF(AV3+43&gt;=81,AW3+29+1,AW3+29)-60,IF(AV3+43&gt;=81,AW3+29+1,AW3+29))</f>
        <v>39</v>
      </c>
      <c r="BA3" t="str">
        <f>INDEX(干支!$B$2:$B$62,MATCH(AZ3+1,干支!$A$2:$A$62,0))</f>
        <v>癸亥</v>
      </c>
      <c r="BB3">
        <f t="shared" ref="BB3:BB17" si="30">IF(AY3+43&gt;=81,AY3+43-81,AY3+43)</f>
        <v>15</v>
      </c>
      <c r="BC3">
        <f t="shared" ref="BC3:BC17" si="31">IF(IF(AY3+43&gt;=81,AZ3+29+1,AZ3+29)&gt;60,IF(AY3+43&gt;=81,AZ3+29+1,AZ3+29)-60,IF(AY3+43&gt;=81,AZ3+29+1,AZ3+29))</f>
        <v>9</v>
      </c>
      <c r="BD3" t="str">
        <f>INDEX(干支!$B$2:$B$62,MATCH(BC3+1,干支!$A$2:$A$62,0))</f>
        <v>癸巳</v>
      </c>
      <c r="BE3">
        <f>IF(BB3+43&gt;=81,BB3+43-81,BB3+43)</f>
        <v>58</v>
      </c>
      <c r="BF3">
        <f>IF(IF(BB3+43&gt;=81,BC3+29+1,BC3+29)&gt;60,IF(BB3+43&gt;=81,BC3+29+1,BC3+29)-60,IF(BB3+43&gt;=81,BC3+29+1,BC3+29))</f>
        <v>38</v>
      </c>
      <c r="BG3" t="str">
        <f>INDEX(干支!$B$2:$B$62,MATCH(BF3+1,干支!$A$2:$A$62,0))</f>
        <v>壬戌</v>
      </c>
    </row>
    <row r="4" spans="1:59" ht="13.5">
      <c r="A4" t="s">
        <v>51</v>
      </c>
      <c r="B4" t="s">
        <v>418</v>
      </c>
      <c r="C4" t="s">
        <v>475</v>
      </c>
      <c r="D4">
        <v>709</v>
      </c>
      <c r="E4">
        <f t="shared" ref="E4:E9" si="32">$E$10-D4+$D$10</f>
        <v>142523</v>
      </c>
      <c r="F4">
        <f t="shared" ref="F4:F9" si="33">$F$10-D4+$D$10</f>
        <v>934</v>
      </c>
      <c r="G4" t="str">
        <f t="shared" si="0"/>
        <v/>
      </c>
      <c r="H4" t="str">
        <f t="shared" si="1"/>
        <v/>
      </c>
      <c r="I4">
        <f t="shared" si="2"/>
        <v>5207</v>
      </c>
      <c r="J4">
        <f t="shared" si="3"/>
        <v>887</v>
      </c>
      <c r="K4">
        <f t="shared" si="4"/>
        <v>16</v>
      </c>
      <c r="L4" t="str">
        <f t="shared" ref="L4:L41" si="34">IF(K4+23*1&gt;=135,"天正",IF(K4+23*2&gt;=135,"第2月",IF(K4+23*3&gt;=135,"第3月",IF(K4+23*4&gt;=135,"第4月",IF(K4+23*5&gt;=135,"第5月",IF(K4+23*6&gt;=135,"第6月",))))))</f>
        <v>第6月</v>
      </c>
      <c r="M4" t="str">
        <f t="shared" ref="M4:M41" si="35">IF(K4+23*6&gt;=270,"第6月",IF(K4+23*7&gt;=270,"第7月",IF(K4+23*8&gt;=270,"第8月",IF(K4+23*9&gt;=270,"第9月",IF(K4+23*10&gt;=270,"第10月",IF(K4+23*11&gt;=270,"第11月",IF(K4+23*12&gt;=270,"第12月",IF(K4+23*13&gt;=270,"第13月",))))))))</f>
        <v>第12月</v>
      </c>
      <c r="O4" t="str">
        <f t="shared" ref="O4:O41" si="36">IF(K4&lt;11.5,"天正",IF(K4+11.5&gt;=135,"天正",IF(K4+11.5+23*1&gt;=135,"第2月",IF(K4+11.5+23*2&gt;=135,"第3月",IF(K4+11.5+23*3&gt;=135,"第4月",IF(K4+11.5+23*4&gt;=135,"第5月",IF(K4+11.5+23*5&gt;=135,"第6月",)))))))</f>
        <v>第6月</v>
      </c>
      <c r="P4" t="str">
        <f t="shared" ref="P4:P41" si="37">IF(K4&lt;11.5,"第6月",IF(K4+11.5+23*5&gt;=270,"第6月",IF(K4+11.5+23*6&gt;=270,"第7月",IF(K4+11.5+23*7&gt;=270,"第8月",IF(K4+11.5+23*8&gt;=270,"第9月",IF(K4+11.5+23*9&gt;=270,"第10月",IF(K4+11.5+23*10&gt;=270,"第11月",IF(K4+11.5+23*11&gt;=270,"第12月",IF(K4+11.5+23*12&gt;=270,"第13月",)))))))))</f>
        <v>第12月</v>
      </c>
      <c r="Q4" t="str">
        <f t="shared" ref="Q4:Q9" si="38">IF(K4&lt;11.5,IF(K4+11.5+23*11&gt;270,"第12月",IF(K4+11.5+23*12&gt;270,"第13月","")),IF(K4+11.5+23*11&gt;405,"第12月",IF(K4+11.5+23*12&gt;405,"第13月","")))</f>
        <v/>
      </c>
      <c r="R4">
        <f t="shared" si="5"/>
        <v>11552</v>
      </c>
      <c r="S4">
        <f t="shared" si="6"/>
        <v>2</v>
      </c>
      <c r="T4">
        <f t="shared" si="7"/>
        <v>341140</v>
      </c>
      <c r="U4">
        <f t="shared" si="8"/>
        <v>44</v>
      </c>
      <c r="V4">
        <f t="shared" si="9"/>
        <v>40</v>
      </c>
      <c r="W4" t="str">
        <f>INDEX(干支!$B$2:$B$62,MATCH(V4+1,干支!$A$2:$A$62,0))</f>
        <v>甲子</v>
      </c>
      <c r="X4">
        <f t="shared" si="10"/>
        <v>6</v>
      </c>
      <c r="Y4">
        <f t="shared" si="11"/>
        <v>10</v>
      </c>
      <c r="Z4" t="str">
        <f>INDEX(干支!$B$2:$B$62,MATCH(Y4+1,干支!$A$2:$A$62,0))</f>
        <v>甲午</v>
      </c>
      <c r="AA4">
        <f t="shared" si="12"/>
        <v>49</v>
      </c>
      <c r="AB4">
        <f t="shared" si="13"/>
        <v>39</v>
      </c>
      <c r="AC4" t="str">
        <f>INDEX(干支!$B$2:$B$62,MATCH(AB4+1,干支!$A$2:$A$62,0))</f>
        <v>癸亥</v>
      </c>
      <c r="AD4">
        <f t="shared" si="14"/>
        <v>11</v>
      </c>
      <c r="AE4">
        <f t="shared" si="15"/>
        <v>9</v>
      </c>
      <c r="AF4" t="str">
        <f>INDEX(干支!$B$2:$B$62,MATCH(AE4+1,干支!$A$2:$A$62,0))</f>
        <v>癸巳</v>
      </c>
      <c r="AG4">
        <f t="shared" si="16"/>
        <v>54</v>
      </c>
      <c r="AH4">
        <f t="shared" si="17"/>
        <v>38</v>
      </c>
      <c r="AI4" t="str">
        <f>INDEX(干支!$B$2:$B$62,MATCH(AH4+1,干支!$A$2:$A$62,0))</f>
        <v>壬戌</v>
      </c>
      <c r="AJ4">
        <f t="shared" si="18"/>
        <v>16</v>
      </c>
      <c r="AK4">
        <f t="shared" si="19"/>
        <v>8</v>
      </c>
      <c r="AL4" t="str">
        <f>INDEX(干支!$B$2:$B$62,MATCH(AK4+1,干支!$A$2:$A$62,0))</f>
        <v>壬辰</v>
      </c>
      <c r="AM4">
        <f t="shared" si="20"/>
        <v>59</v>
      </c>
      <c r="AN4">
        <f t="shared" si="21"/>
        <v>37</v>
      </c>
      <c r="AO4" t="str">
        <f>INDEX(干支!$B$2:$B$62,MATCH(AN4+1,干支!$A$2:$A$62,0))</f>
        <v>辛酉</v>
      </c>
      <c r="AP4">
        <f t="shared" si="22"/>
        <v>21</v>
      </c>
      <c r="AQ4">
        <f t="shared" si="23"/>
        <v>7</v>
      </c>
      <c r="AR4" t="str">
        <f>INDEX(干支!$B$2:$B$62,MATCH(AQ4+1,干支!$A$2:$A$62,0))</f>
        <v>辛卯</v>
      </c>
      <c r="AS4">
        <f t="shared" si="24"/>
        <v>64</v>
      </c>
      <c r="AT4">
        <f t="shared" si="25"/>
        <v>36</v>
      </c>
      <c r="AU4" t="str">
        <f>INDEX(干支!$B$2:$B$62,MATCH(AT4+1,干支!$A$2:$A$62,0))</f>
        <v>庚申</v>
      </c>
      <c r="AV4">
        <f t="shared" si="26"/>
        <v>26</v>
      </c>
      <c r="AW4">
        <f t="shared" si="27"/>
        <v>6</v>
      </c>
      <c r="AX4" t="str">
        <f>INDEX(干支!$B$2:$B$62,MATCH(AW4+1,干支!$A$2:$A$62,0))</f>
        <v>庚寅</v>
      </c>
      <c r="AY4">
        <f t="shared" si="28"/>
        <v>69</v>
      </c>
      <c r="AZ4">
        <f t="shared" si="29"/>
        <v>35</v>
      </c>
      <c r="BA4" t="str">
        <f>INDEX(干支!$B$2:$B$62,MATCH(AZ4+1,干支!$A$2:$A$62,0))</f>
        <v>己未</v>
      </c>
      <c r="BB4">
        <f t="shared" si="30"/>
        <v>31</v>
      </c>
      <c r="BC4">
        <f t="shared" si="31"/>
        <v>5</v>
      </c>
      <c r="BD4" t="str">
        <f>INDEX(干支!$B$2:$B$62,MATCH(BC4+1,干支!$A$2:$A$62,0))</f>
        <v>己丑</v>
      </c>
      <c r="BE4">
        <f>IF(BB4+43&gt;=81,BB4+43-81,BB4+43)</f>
        <v>74</v>
      </c>
      <c r="BF4">
        <f>IF(IF(BB4+43&gt;=81,BC4+29+1,BC4+29)&gt;60,IF(BB4+43&gt;=81,BC4+29+1,BC4+29)-60,IF(BB4+43&gt;=81,BC4+29+1,BC4+29))</f>
        <v>34</v>
      </c>
      <c r="BG4" t="str">
        <f>INDEX(干支!$B$2:$B$62,MATCH(BF4+1,干支!$A$2:$A$62,0))</f>
        <v>戊午</v>
      </c>
    </row>
    <row r="5" spans="1:59" ht="13.5">
      <c r="A5" t="s">
        <v>63</v>
      </c>
      <c r="C5" t="s">
        <v>476</v>
      </c>
      <c r="D5">
        <v>695</v>
      </c>
      <c r="E5">
        <f t="shared" si="32"/>
        <v>142537</v>
      </c>
      <c r="F5">
        <f t="shared" si="33"/>
        <v>948</v>
      </c>
      <c r="G5" t="str">
        <f t="shared" si="0"/>
        <v/>
      </c>
      <c r="H5" t="str">
        <f t="shared" si="1"/>
        <v/>
      </c>
      <c r="I5">
        <f t="shared" si="2"/>
        <v>5380</v>
      </c>
      <c r="J5">
        <f t="shared" si="3"/>
        <v>916</v>
      </c>
      <c r="K5">
        <f t="shared" si="4"/>
        <v>80</v>
      </c>
      <c r="L5" t="str">
        <f t="shared" si="34"/>
        <v>第3月</v>
      </c>
      <c r="M5" t="str">
        <f t="shared" si="35"/>
        <v>第9月</v>
      </c>
      <c r="O5" t="str">
        <f t="shared" si="36"/>
        <v>第3月</v>
      </c>
      <c r="P5" t="str">
        <f t="shared" si="37"/>
        <v>第9月</v>
      </c>
      <c r="Q5" t="str">
        <f t="shared" si="38"/>
        <v/>
      </c>
      <c r="R5">
        <f t="shared" si="5"/>
        <v>11725</v>
      </c>
      <c r="S5">
        <f t="shared" si="6"/>
        <v>5</v>
      </c>
      <c r="T5">
        <f t="shared" si="7"/>
        <v>346249</v>
      </c>
      <c r="U5">
        <f t="shared" si="8"/>
        <v>31</v>
      </c>
      <c r="V5">
        <f t="shared" si="9"/>
        <v>49</v>
      </c>
      <c r="W5" t="str">
        <f>INDEX(干支!$B$2:$B$62,MATCH(V5+1,干支!$A$2:$A$62,0))</f>
        <v>癸酉</v>
      </c>
      <c r="X5">
        <f t="shared" si="10"/>
        <v>74</v>
      </c>
      <c r="Y5">
        <f t="shared" si="11"/>
        <v>18</v>
      </c>
      <c r="Z5" t="str">
        <f>INDEX(干支!$B$2:$B$62,MATCH(Y5+1,干支!$A$2:$A$62,0))</f>
        <v>壬寅</v>
      </c>
      <c r="AA5">
        <f t="shared" si="12"/>
        <v>36</v>
      </c>
      <c r="AB5">
        <f t="shared" si="13"/>
        <v>48</v>
      </c>
      <c r="AC5" t="str">
        <f>INDEX(干支!$B$2:$B$62,MATCH(AB5+1,干支!$A$2:$A$62,0))</f>
        <v>壬申</v>
      </c>
      <c r="AD5">
        <f t="shared" si="14"/>
        <v>79</v>
      </c>
      <c r="AE5">
        <f t="shared" si="15"/>
        <v>17</v>
      </c>
      <c r="AF5" t="str">
        <f>INDEX(干支!$B$2:$B$62,MATCH(AE5+1,干支!$A$2:$A$62,0))</f>
        <v>辛丑</v>
      </c>
      <c r="AG5">
        <f t="shared" si="16"/>
        <v>41</v>
      </c>
      <c r="AH5">
        <f t="shared" si="17"/>
        <v>47</v>
      </c>
      <c r="AI5" t="str">
        <f>INDEX(干支!$B$2:$B$62,MATCH(AH5+1,干支!$A$2:$A$62,0))</f>
        <v>辛未</v>
      </c>
      <c r="AJ5">
        <f t="shared" si="18"/>
        <v>3</v>
      </c>
      <c r="AK5">
        <f t="shared" si="19"/>
        <v>17</v>
      </c>
      <c r="AL5" t="str">
        <f>INDEX(干支!$B$2:$B$62,MATCH(AK5+1,干支!$A$2:$A$62,0))</f>
        <v>辛丑</v>
      </c>
      <c r="AM5">
        <f t="shared" si="20"/>
        <v>46</v>
      </c>
      <c r="AN5">
        <f t="shared" si="21"/>
        <v>46</v>
      </c>
      <c r="AO5" t="str">
        <f>INDEX(干支!$B$2:$B$62,MATCH(AN5+1,干支!$A$2:$A$62,0))</f>
        <v>庚午</v>
      </c>
      <c r="AP5">
        <f t="shared" si="22"/>
        <v>8</v>
      </c>
      <c r="AQ5">
        <f t="shared" si="23"/>
        <v>16</v>
      </c>
      <c r="AR5" t="str">
        <f>INDEX(干支!$B$2:$B$62,MATCH(AQ5+1,干支!$A$2:$A$62,0))</f>
        <v>庚子</v>
      </c>
      <c r="AS5">
        <f t="shared" si="24"/>
        <v>51</v>
      </c>
      <c r="AT5">
        <f t="shared" si="25"/>
        <v>45</v>
      </c>
      <c r="AU5" t="str">
        <f>INDEX(干支!$B$2:$B$62,MATCH(AT5+1,干支!$A$2:$A$62,0))</f>
        <v>己巳</v>
      </c>
      <c r="AV5">
        <f t="shared" si="26"/>
        <v>13</v>
      </c>
      <c r="AW5">
        <f t="shared" si="27"/>
        <v>15</v>
      </c>
      <c r="AX5" t="str">
        <f>INDEX(干支!$B$2:$B$62,MATCH(AW5+1,干支!$A$2:$A$62,0))</f>
        <v>己亥</v>
      </c>
      <c r="AY5">
        <f t="shared" si="28"/>
        <v>56</v>
      </c>
      <c r="AZ5">
        <f t="shared" si="29"/>
        <v>44</v>
      </c>
      <c r="BA5" t="str">
        <f>INDEX(干支!$B$2:$B$62,MATCH(AZ5+1,干支!$A$2:$A$62,0))</f>
        <v>戊辰</v>
      </c>
      <c r="BB5">
        <f t="shared" si="30"/>
        <v>18</v>
      </c>
      <c r="BC5">
        <f t="shared" si="31"/>
        <v>14</v>
      </c>
      <c r="BD5" t="str">
        <f>INDEX(干支!$B$2:$B$62,MATCH(BC5+1,干支!$A$2:$A$62,0))</f>
        <v>戊戌</v>
      </c>
      <c r="BE5">
        <f>IF(BB5+43&gt;=81,BB5+43-81,BB5+43)</f>
        <v>61</v>
      </c>
      <c r="BF5">
        <f>IF(IF(BB5+43&gt;=81,BC5+29+1,BC5+29)&gt;60,IF(BB5+43&gt;=81,BC5+29+1,BC5+29)-60,IF(BB5+43&gt;=81,BC5+29+1,BC5+29))</f>
        <v>43</v>
      </c>
      <c r="BG5" t="str">
        <f>INDEX(干支!$B$2:$B$62,MATCH(BF5+1,干支!$A$2:$A$62,0))</f>
        <v>丁卯</v>
      </c>
    </row>
    <row r="6" spans="1:59" ht="13.5">
      <c r="A6" t="s">
        <v>75</v>
      </c>
      <c r="B6" t="s">
        <v>420</v>
      </c>
      <c r="C6" t="s">
        <v>477</v>
      </c>
      <c r="D6">
        <v>676</v>
      </c>
      <c r="E6">
        <f t="shared" si="32"/>
        <v>142556</v>
      </c>
      <c r="F6">
        <f t="shared" si="33"/>
        <v>967</v>
      </c>
      <c r="G6" t="str">
        <f t="shared" si="0"/>
        <v/>
      </c>
      <c r="H6" t="str">
        <f t="shared" si="1"/>
        <v/>
      </c>
      <c r="I6">
        <f t="shared" si="2"/>
        <v>5615</v>
      </c>
      <c r="J6">
        <f t="shared" si="3"/>
        <v>956</v>
      </c>
      <c r="K6">
        <f t="shared" si="4"/>
        <v>85</v>
      </c>
      <c r="L6" t="str">
        <f t="shared" si="34"/>
        <v>第3月</v>
      </c>
      <c r="M6" t="str">
        <f t="shared" si="35"/>
        <v>第9月</v>
      </c>
      <c r="O6" t="str">
        <f t="shared" si="36"/>
        <v>第3月</v>
      </c>
      <c r="P6" t="str">
        <f t="shared" si="37"/>
        <v>第9月</v>
      </c>
      <c r="Q6" t="str">
        <f t="shared" si="38"/>
        <v/>
      </c>
      <c r="R6">
        <f t="shared" si="5"/>
        <v>11960</v>
      </c>
      <c r="S6">
        <f t="shared" si="6"/>
        <v>5</v>
      </c>
      <c r="T6">
        <f t="shared" si="7"/>
        <v>353189</v>
      </c>
      <c r="U6">
        <f t="shared" si="8"/>
        <v>11</v>
      </c>
      <c r="V6">
        <f t="shared" si="9"/>
        <v>29</v>
      </c>
      <c r="W6" t="str">
        <f>INDEX(干支!$B$2:$B$62,MATCH(V6+1,干支!$A$2:$A$62,0))</f>
        <v>癸丑</v>
      </c>
      <c r="X6">
        <f t="shared" si="10"/>
        <v>54</v>
      </c>
      <c r="Y6">
        <f t="shared" si="11"/>
        <v>58</v>
      </c>
      <c r="Z6" t="str">
        <f>INDEX(干支!$B$2:$B$62,MATCH(Y6+1,干支!$A$2:$A$62,0))</f>
        <v>壬午</v>
      </c>
      <c r="AA6">
        <f t="shared" si="12"/>
        <v>16</v>
      </c>
      <c r="AB6">
        <f t="shared" si="13"/>
        <v>28</v>
      </c>
      <c r="AC6" t="str">
        <f>INDEX(干支!$B$2:$B$62,MATCH(AB6+1,干支!$A$2:$A$62,0))</f>
        <v>壬子</v>
      </c>
      <c r="AD6">
        <f t="shared" si="14"/>
        <v>59</v>
      </c>
      <c r="AE6">
        <f t="shared" si="15"/>
        <v>57</v>
      </c>
      <c r="AF6" t="str">
        <f>INDEX(干支!$B$2:$B$62,MATCH(AE6+1,干支!$A$2:$A$62,0))</f>
        <v>辛巳</v>
      </c>
      <c r="AG6">
        <f t="shared" si="16"/>
        <v>21</v>
      </c>
      <c r="AH6">
        <f t="shared" si="17"/>
        <v>27</v>
      </c>
      <c r="AI6" t="str">
        <f>INDEX(干支!$B$2:$B$62,MATCH(AH6+1,干支!$A$2:$A$62,0))</f>
        <v>辛亥</v>
      </c>
      <c r="AJ6">
        <f t="shared" si="18"/>
        <v>64</v>
      </c>
      <c r="AK6">
        <f t="shared" si="19"/>
        <v>56</v>
      </c>
      <c r="AL6" t="str">
        <f>INDEX(干支!$B$2:$B$62,MATCH(AK6+1,干支!$A$2:$A$62,0))</f>
        <v>庚辰</v>
      </c>
      <c r="AM6">
        <f t="shared" si="20"/>
        <v>26</v>
      </c>
      <c r="AN6">
        <f t="shared" si="21"/>
        <v>26</v>
      </c>
      <c r="AO6" t="str">
        <f>INDEX(干支!$B$2:$B$62,MATCH(AN6+1,干支!$A$2:$A$62,0))</f>
        <v>庚戌</v>
      </c>
      <c r="AP6">
        <f t="shared" si="22"/>
        <v>69</v>
      </c>
      <c r="AQ6">
        <f t="shared" si="23"/>
        <v>55</v>
      </c>
      <c r="AR6" t="str">
        <f>INDEX(干支!$B$2:$B$62,MATCH(AQ6+1,干支!$A$2:$A$62,0))</f>
        <v>己卯</v>
      </c>
      <c r="AS6">
        <f t="shared" si="24"/>
        <v>31</v>
      </c>
      <c r="AT6">
        <f t="shared" si="25"/>
        <v>25</v>
      </c>
      <c r="AU6" t="str">
        <f>INDEX(干支!$B$2:$B$62,MATCH(AT6+1,干支!$A$2:$A$62,0))</f>
        <v>己酉</v>
      </c>
      <c r="AV6">
        <f t="shared" si="26"/>
        <v>74</v>
      </c>
      <c r="AW6">
        <f t="shared" si="27"/>
        <v>54</v>
      </c>
      <c r="AX6" t="str">
        <f>INDEX(干支!$B$2:$B$62,MATCH(AW6+1,干支!$A$2:$A$62,0))</f>
        <v>戊寅</v>
      </c>
      <c r="AY6">
        <f t="shared" si="28"/>
        <v>36</v>
      </c>
      <c r="AZ6">
        <f t="shared" si="29"/>
        <v>24</v>
      </c>
      <c r="BA6" t="str">
        <f>INDEX(干支!$B$2:$B$62,MATCH(AZ6+1,干支!$A$2:$A$62,0))</f>
        <v>戊申</v>
      </c>
      <c r="BB6">
        <f t="shared" si="30"/>
        <v>79</v>
      </c>
      <c r="BC6">
        <f t="shared" si="31"/>
        <v>53</v>
      </c>
      <c r="BD6" t="str">
        <f>INDEX(干支!$B$2:$B$62,MATCH(BC6+1,干支!$A$2:$A$62,0))</f>
        <v>丁丑</v>
      </c>
    </row>
    <row r="7" spans="1:59" ht="13.5">
      <c r="A7" t="s">
        <v>89</v>
      </c>
      <c r="B7" t="s">
        <v>422</v>
      </c>
      <c r="C7" t="s">
        <v>478</v>
      </c>
      <c r="D7">
        <v>669</v>
      </c>
      <c r="E7">
        <f t="shared" si="32"/>
        <v>142563</v>
      </c>
      <c r="F7">
        <f t="shared" si="33"/>
        <v>974</v>
      </c>
      <c r="G7" t="str">
        <f t="shared" si="0"/>
        <v>有</v>
      </c>
      <c r="H7" t="str">
        <f t="shared" si="1"/>
        <v>閏6月</v>
      </c>
      <c r="I7">
        <f t="shared" si="2"/>
        <v>5701</v>
      </c>
      <c r="J7">
        <f t="shared" si="3"/>
        <v>971</v>
      </c>
      <c r="K7">
        <f t="shared" si="4"/>
        <v>38</v>
      </c>
      <c r="L7" t="str">
        <f t="shared" si="34"/>
        <v>第5月</v>
      </c>
      <c r="M7" t="str">
        <f t="shared" si="35"/>
        <v>第11月</v>
      </c>
      <c r="N7" t="str">
        <f t="shared" ref="N7:N41" si="39">IF(K7+23*12&gt;=405,"第12月",IF(K7+23*13&gt;=405,"第13月",""))</f>
        <v/>
      </c>
      <c r="O7" t="str">
        <f t="shared" si="36"/>
        <v>第5月</v>
      </c>
      <c r="P7" t="str">
        <f t="shared" si="37"/>
        <v>第11月</v>
      </c>
      <c r="Q7" t="str">
        <f t="shared" si="38"/>
        <v/>
      </c>
      <c r="R7">
        <f t="shared" si="5"/>
        <v>12046</v>
      </c>
      <c r="S7">
        <f t="shared" si="6"/>
        <v>16</v>
      </c>
      <c r="T7">
        <f t="shared" si="7"/>
        <v>355728</v>
      </c>
      <c r="U7">
        <f t="shared" si="8"/>
        <v>64</v>
      </c>
      <c r="V7">
        <f t="shared" si="9"/>
        <v>48</v>
      </c>
      <c r="W7" t="str">
        <f>INDEX(干支!$B$2:$B$62,MATCH(V7+1,干支!$A$2:$A$62,0))</f>
        <v>壬申</v>
      </c>
      <c r="X7">
        <f t="shared" si="10"/>
        <v>26</v>
      </c>
      <c r="Y7">
        <f t="shared" si="11"/>
        <v>18</v>
      </c>
      <c r="Z7" t="str">
        <f>INDEX(干支!$B$2:$B$62,MATCH(Y7+1,干支!$A$2:$A$62,0))</f>
        <v>壬寅</v>
      </c>
      <c r="AA7">
        <f t="shared" si="12"/>
        <v>69</v>
      </c>
      <c r="AB7">
        <f t="shared" si="13"/>
        <v>47</v>
      </c>
      <c r="AC7" t="str">
        <f>INDEX(干支!$B$2:$B$62,MATCH(AB7+1,干支!$A$2:$A$62,0))</f>
        <v>辛未</v>
      </c>
      <c r="AD7">
        <f t="shared" si="14"/>
        <v>31</v>
      </c>
      <c r="AE7">
        <f t="shared" si="15"/>
        <v>17</v>
      </c>
      <c r="AF7" t="str">
        <f>INDEX(干支!$B$2:$B$62,MATCH(AE7+1,干支!$A$2:$A$62,0))</f>
        <v>辛丑</v>
      </c>
      <c r="AG7">
        <f t="shared" si="16"/>
        <v>74</v>
      </c>
      <c r="AH7">
        <f t="shared" si="17"/>
        <v>46</v>
      </c>
      <c r="AI7" t="str">
        <f>INDEX(干支!$B$2:$B$62,MATCH(AH7+1,干支!$A$2:$A$62,0))</f>
        <v>庚午</v>
      </c>
      <c r="AJ7">
        <f t="shared" si="18"/>
        <v>36</v>
      </c>
      <c r="AK7">
        <f t="shared" si="19"/>
        <v>16</v>
      </c>
      <c r="AL7" t="str">
        <f>INDEX(干支!$B$2:$B$62,MATCH(AK7+1,干支!$A$2:$A$62,0))</f>
        <v>庚子</v>
      </c>
      <c r="AM7">
        <f t="shared" si="20"/>
        <v>79</v>
      </c>
      <c r="AN7">
        <f t="shared" si="21"/>
        <v>45</v>
      </c>
      <c r="AO7" t="str">
        <f>INDEX(干支!$B$2:$B$62,MATCH(AN7+1,干支!$A$2:$A$62,0))</f>
        <v>己巳</v>
      </c>
      <c r="AP7">
        <f t="shared" si="22"/>
        <v>41</v>
      </c>
      <c r="AQ7">
        <f t="shared" si="23"/>
        <v>15</v>
      </c>
      <c r="AR7" t="str">
        <f>INDEX(干支!$B$2:$B$62,MATCH(AQ7+1,干支!$A$2:$A$62,0))</f>
        <v>己亥</v>
      </c>
      <c r="AS7">
        <f t="shared" si="24"/>
        <v>3</v>
      </c>
      <c r="AT7">
        <f t="shared" si="25"/>
        <v>45</v>
      </c>
      <c r="AU7" t="str">
        <f>INDEX(干支!$B$2:$B$62,MATCH(AT7+1,干支!$A$2:$A$62,0))</f>
        <v>己巳</v>
      </c>
      <c r="AV7">
        <f t="shared" si="26"/>
        <v>46</v>
      </c>
      <c r="AW7">
        <f t="shared" si="27"/>
        <v>14</v>
      </c>
      <c r="AX7" t="str">
        <f>INDEX(干支!$B$2:$B$62,MATCH(AW7+1,干支!$A$2:$A$62,0))</f>
        <v>戊戌</v>
      </c>
      <c r="AY7">
        <f t="shared" si="28"/>
        <v>8</v>
      </c>
      <c r="AZ7">
        <f t="shared" si="29"/>
        <v>44</v>
      </c>
      <c r="BA7" t="str">
        <f>INDEX(干支!$B$2:$B$62,MATCH(AZ7+1,干支!$A$2:$A$62,0))</f>
        <v>戊辰</v>
      </c>
      <c r="BB7">
        <f t="shared" si="30"/>
        <v>51</v>
      </c>
      <c r="BC7">
        <f t="shared" si="31"/>
        <v>13</v>
      </c>
      <c r="BD7" t="str">
        <f>INDEX(干支!$B$2:$B$62,MATCH(BC7+1,干支!$A$2:$A$62,0))</f>
        <v>丁酉</v>
      </c>
      <c r="BE7">
        <f>IF(BB7+43&gt;=81,BB7+43-81,BB7+43)</f>
        <v>13</v>
      </c>
      <c r="BF7">
        <f>IF(IF(BB7+43&gt;=81,BC7+29+1,BC7+29)&gt;60,IF(BB7+43&gt;=81,BC7+29+1,BC7+29)-60,IF(BB7+43&gt;=81,BC7+29+1,BC7+29))</f>
        <v>43</v>
      </c>
      <c r="BG7" t="str">
        <f>INDEX(干支!$B$2:$B$62,MATCH(BF7+1,干支!$A$2:$A$62,0))</f>
        <v>丁卯</v>
      </c>
    </row>
    <row r="8" spans="1:59" ht="13.5">
      <c r="A8" t="s">
        <v>94</v>
      </c>
      <c r="B8" t="s">
        <v>424</v>
      </c>
      <c r="C8" t="s">
        <v>476</v>
      </c>
      <c r="D8">
        <v>668</v>
      </c>
      <c r="E8">
        <f t="shared" si="32"/>
        <v>142564</v>
      </c>
      <c r="F8">
        <f t="shared" si="33"/>
        <v>975</v>
      </c>
      <c r="G8" t="str">
        <f t="shared" si="0"/>
        <v/>
      </c>
      <c r="H8" t="str">
        <f t="shared" si="1"/>
        <v/>
      </c>
      <c r="I8">
        <f t="shared" si="2"/>
        <v>5714</v>
      </c>
      <c r="J8">
        <f t="shared" si="3"/>
        <v>973</v>
      </c>
      <c r="K8">
        <f t="shared" si="4"/>
        <v>67</v>
      </c>
      <c r="L8" t="str">
        <f t="shared" si="34"/>
        <v>第3月</v>
      </c>
      <c r="M8" t="str">
        <f t="shared" si="35"/>
        <v>第9月</v>
      </c>
      <c r="O8" t="str">
        <f t="shared" si="36"/>
        <v>第4月</v>
      </c>
      <c r="P8" t="str">
        <f t="shared" si="37"/>
        <v>第10月</v>
      </c>
      <c r="Q8" t="str">
        <f t="shared" si="38"/>
        <v/>
      </c>
      <c r="R8">
        <f t="shared" si="5"/>
        <v>12059</v>
      </c>
      <c r="S8">
        <f t="shared" si="6"/>
        <v>4</v>
      </c>
      <c r="T8">
        <f t="shared" si="7"/>
        <v>356112</v>
      </c>
      <c r="U8">
        <f t="shared" si="8"/>
        <v>56</v>
      </c>
      <c r="V8">
        <f t="shared" si="9"/>
        <v>12</v>
      </c>
      <c r="W8" t="str">
        <f>INDEX(干支!$B$2:$B$62,MATCH(V8+1,干支!$A$2:$A$62,0))</f>
        <v>丙申</v>
      </c>
      <c r="X8">
        <f t="shared" si="10"/>
        <v>18</v>
      </c>
      <c r="Y8">
        <f t="shared" si="11"/>
        <v>42</v>
      </c>
      <c r="Z8" t="str">
        <f>INDEX(干支!$B$2:$B$62,MATCH(Y8+1,干支!$A$2:$A$62,0))</f>
        <v>丙寅</v>
      </c>
      <c r="AA8">
        <f t="shared" si="12"/>
        <v>61</v>
      </c>
      <c r="AB8">
        <f t="shared" si="13"/>
        <v>11</v>
      </c>
      <c r="AC8" t="str">
        <f>INDEX(干支!$B$2:$B$62,MATCH(AB8+1,干支!$A$2:$A$62,0))</f>
        <v>乙未</v>
      </c>
      <c r="AD8">
        <f t="shared" si="14"/>
        <v>23</v>
      </c>
      <c r="AE8">
        <f t="shared" si="15"/>
        <v>41</v>
      </c>
      <c r="AF8" t="str">
        <f>INDEX(干支!$B$2:$B$62,MATCH(AE8+1,干支!$A$2:$A$62,0))</f>
        <v>乙丑</v>
      </c>
      <c r="AG8">
        <f t="shared" si="16"/>
        <v>66</v>
      </c>
      <c r="AH8">
        <f t="shared" si="17"/>
        <v>10</v>
      </c>
      <c r="AI8" t="str">
        <f>INDEX(干支!$B$2:$B$62,MATCH(AH8+1,干支!$A$2:$A$62,0))</f>
        <v>甲午</v>
      </c>
      <c r="AJ8">
        <f t="shared" si="18"/>
        <v>28</v>
      </c>
      <c r="AK8">
        <f t="shared" si="19"/>
        <v>40</v>
      </c>
      <c r="AL8" t="str">
        <f>INDEX(干支!$B$2:$B$62,MATCH(AK8+1,干支!$A$2:$A$62,0))</f>
        <v>甲子</v>
      </c>
      <c r="AM8">
        <f t="shared" si="20"/>
        <v>71</v>
      </c>
      <c r="AN8">
        <f t="shared" si="21"/>
        <v>9</v>
      </c>
      <c r="AO8" t="str">
        <f>INDEX(干支!$B$2:$B$62,MATCH(AN8+1,干支!$A$2:$A$62,0))</f>
        <v>癸巳</v>
      </c>
      <c r="AP8">
        <f t="shared" si="22"/>
        <v>33</v>
      </c>
      <c r="AQ8">
        <f t="shared" si="23"/>
        <v>39</v>
      </c>
      <c r="AR8" t="str">
        <f>INDEX(干支!$B$2:$B$62,MATCH(AQ8+1,干支!$A$2:$A$62,0))</f>
        <v>癸亥</v>
      </c>
      <c r="AS8">
        <f t="shared" si="24"/>
        <v>76</v>
      </c>
      <c r="AT8">
        <f t="shared" si="25"/>
        <v>8</v>
      </c>
      <c r="AU8" t="str">
        <f>INDEX(干支!$B$2:$B$62,MATCH(AT8+1,干支!$A$2:$A$62,0))</f>
        <v>壬辰</v>
      </c>
      <c r="AV8">
        <f t="shared" si="26"/>
        <v>38</v>
      </c>
      <c r="AW8">
        <f t="shared" si="27"/>
        <v>38</v>
      </c>
      <c r="AX8" t="str">
        <f>INDEX(干支!$B$2:$B$62,MATCH(AW8+1,干支!$A$2:$A$62,0))</f>
        <v>壬戌</v>
      </c>
      <c r="AY8">
        <f t="shared" si="28"/>
        <v>0</v>
      </c>
      <c r="AZ8">
        <f t="shared" si="29"/>
        <v>8</v>
      </c>
      <c r="BA8" t="str">
        <f>INDEX(干支!$B$2:$B$62,MATCH(AZ8+1,干支!$A$2:$A$62,0))</f>
        <v>壬辰</v>
      </c>
      <c r="BB8">
        <f t="shared" si="30"/>
        <v>43</v>
      </c>
      <c r="BC8">
        <f t="shared" si="31"/>
        <v>37</v>
      </c>
      <c r="BD8" t="str">
        <f>INDEX(干支!$B$2:$B$62,MATCH(BC8+1,干支!$A$2:$A$62,0))</f>
        <v>辛酉</v>
      </c>
    </row>
    <row r="9" spans="1:59" ht="13.5">
      <c r="A9" t="s">
        <v>98</v>
      </c>
      <c r="B9" t="s">
        <v>426</v>
      </c>
      <c r="C9" t="s">
        <v>479</v>
      </c>
      <c r="D9">
        <v>664</v>
      </c>
      <c r="E9">
        <f t="shared" si="32"/>
        <v>142568</v>
      </c>
      <c r="F9">
        <f t="shared" si="33"/>
        <v>979</v>
      </c>
      <c r="G9" t="str">
        <f t="shared" si="0"/>
        <v>有</v>
      </c>
      <c r="H9" t="str">
        <f t="shared" si="1"/>
        <v>閏11月</v>
      </c>
      <c r="I9">
        <f t="shared" si="2"/>
        <v>5763</v>
      </c>
      <c r="J9">
        <f t="shared" si="3"/>
        <v>981</v>
      </c>
      <c r="K9">
        <f t="shared" si="4"/>
        <v>114</v>
      </c>
      <c r="L9" t="str">
        <f t="shared" si="34"/>
        <v>天正</v>
      </c>
      <c r="M9" t="str">
        <f t="shared" si="35"/>
        <v>第7月</v>
      </c>
      <c r="N9" t="str">
        <f t="shared" si="39"/>
        <v>第13月</v>
      </c>
      <c r="O9" t="str">
        <f t="shared" si="36"/>
        <v>第2月</v>
      </c>
      <c r="P9" t="str">
        <f t="shared" si="37"/>
        <v>第8月</v>
      </c>
      <c r="Q9" t="str">
        <f t="shared" si="38"/>
        <v/>
      </c>
      <c r="R9">
        <f t="shared" si="5"/>
        <v>12108</v>
      </c>
      <c r="S9">
        <f t="shared" si="6"/>
        <v>13</v>
      </c>
      <c r="T9">
        <f t="shared" si="7"/>
        <v>357559</v>
      </c>
      <c r="U9">
        <f t="shared" si="8"/>
        <v>57</v>
      </c>
      <c r="V9">
        <f t="shared" si="9"/>
        <v>19</v>
      </c>
      <c r="W9" t="str">
        <f>INDEX(干支!$B$2:$B$62,MATCH(V9+1,干支!$A$2:$A$62,0))</f>
        <v>癸卯</v>
      </c>
      <c r="X9">
        <f t="shared" si="10"/>
        <v>19</v>
      </c>
      <c r="Y9">
        <f t="shared" si="11"/>
        <v>49</v>
      </c>
      <c r="Z9" t="str">
        <f>INDEX(干支!$B$2:$B$62,MATCH(Y9+1,干支!$A$2:$A$62,0))</f>
        <v>癸酉</v>
      </c>
      <c r="AA9">
        <f t="shared" si="12"/>
        <v>62</v>
      </c>
      <c r="AB9">
        <f t="shared" si="13"/>
        <v>18</v>
      </c>
      <c r="AC9" t="str">
        <f>INDEX(干支!$B$2:$B$62,MATCH(AB9+1,干支!$A$2:$A$62,0))</f>
        <v>壬寅</v>
      </c>
      <c r="AD9">
        <f t="shared" si="14"/>
        <v>24</v>
      </c>
      <c r="AE9">
        <f t="shared" si="15"/>
        <v>48</v>
      </c>
      <c r="AF9" t="str">
        <f>INDEX(干支!$B$2:$B$62,MATCH(AE9+1,干支!$A$2:$A$62,0))</f>
        <v>壬申</v>
      </c>
      <c r="AG9">
        <f t="shared" si="16"/>
        <v>67</v>
      </c>
      <c r="AH9">
        <f t="shared" si="17"/>
        <v>17</v>
      </c>
      <c r="AI9" t="str">
        <f>INDEX(干支!$B$2:$B$62,MATCH(AH9+1,干支!$A$2:$A$62,0))</f>
        <v>辛丑</v>
      </c>
      <c r="AJ9">
        <f t="shared" si="18"/>
        <v>29</v>
      </c>
      <c r="AK9">
        <f t="shared" si="19"/>
        <v>47</v>
      </c>
      <c r="AL9" t="str">
        <f>INDEX(干支!$B$2:$B$62,MATCH(AK9+1,干支!$A$2:$A$62,0))</f>
        <v>辛未</v>
      </c>
      <c r="AM9">
        <f t="shared" si="20"/>
        <v>72</v>
      </c>
      <c r="AN9">
        <f t="shared" si="21"/>
        <v>16</v>
      </c>
      <c r="AO9" t="str">
        <f>INDEX(干支!$B$2:$B$62,MATCH(AN9+1,干支!$A$2:$A$62,0))</f>
        <v>庚子</v>
      </c>
      <c r="AP9">
        <f t="shared" si="22"/>
        <v>34</v>
      </c>
      <c r="AQ9">
        <f t="shared" si="23"/>
        <v>46</v>
      </c>
      <c r="AR9" t="str">
        <f>INDEX(干支!$B$2:$B$62,MATCH(AQ9+1,干支!$A$2:$A$62,0))</f>
        <v>庚午</v>
      </c>
      <c r="AS9">
        <f t="shared" si="24"/>
        <v>77</v>
      </c>
      <c r="AT9">
        <f t="shared" si="25"/>
        <v>15</v>
      </c>
      <c r="AU9" t="str">
        <f>INDEX(干支!$B$2:$B$62,MATCH(AT9+1,干支!$A$2:$A$62,0))</f>
        <v>己亥</v>
      </c>
      <c r="AV9">
        <f t="shared" si="26"/>
        <v>39</v>
      </c>
      <c r="AW9">
        <f t="shared" si="27"/>
        <v>45</v>
      </c>
      <c r="AX9" t="str">
        <f>INDEX(干支!$B$2:$B$62,MATCH(AW9+1,干支!$A$2:$A$62,0))</f>
        <v>己巳</v>
      </c>
      <c r="AY9">
        <f t="shared" si="28"/>
        <v>1</v>
      </c>
      <c r="AZ9">
        <f t="shared" si="29"/>
        <v>15</v>
      </c>
      <c r="BA9" t="str">
        <f>INDEX(干支!$B$2:$B$62,MATCH(AZ9+1,干支!$A$2:$A$62,0))</f>
        <v>己亥</v>
      </c>
      <c r="BB9">
        <f t="shared" si="30"/>
        <v>44</v>
      </c>
      <c r="BC9">
        <f t="shared" si="31"/>
        <v>44</v>
      </c>
      <c r="BD9" t="str">
        <f>INDEX(干支!$B$2:$B$62,MATCH(BC9+1,干支!$A$2:$A$62,0))</f>
        <v>戊辰</v>
      </c>
      <c r="BE9">
        <f>IF(BB9+43&gt;=81,BB9+43-81,BB9+43)</f>
        <v>6</v>
      </c>
      <c r="BF9">
        <f>IF(IF(BB9+43&gt;=81,BC9+29+1,BC9+29)&gt;60,IF(BB9+43&gt;=81,BC9+29+1,BC9+29)-60,IF(BB9+43&gt;=81,BC9+29+1,BC9+29))</f>
        <v>14</v>
      </c>
      <c r="BG9" t="str">
        <f>INDEX(干支!$B$2:$B$62,MATCH(BF9+1,干支!$A$2:$A$62,0))</f>
        <v>戊戌</v>
      </c>
    </row>
    <row r="10" spans="1:59" ht="15">
      <c r="A10" s="5" t="s">
        <v>104</v>
      </c>
      <c r="B10" s="5" t="s">
        <v>427</v>
      </c>
      <c r="C10" s="5" t="s">
        <v>480</v>
      </c>
      <c r="D10">
        <v>655</v>
      </c>
      <c r="E10" s="4">
        <v>142577</v>
      </c>
      <c r="F10" s="4">
        <f>52*19</f>
        <v>988</v>
      </c>
      <c r="G10" t="str">
        <f t="shared" si="0"/>
        <v/>
      </c>
      <c r="H10" t="str">
        <f t="shared" si="1"/>
        <v/>
      </c>
      <c r="I10">
        <f t="shared" si="2"/>
        <v>5875</v>
      </c>
      <c r="J10">
        <f t="shared" si="3"/>
        <v>1000</v>
      </c>
      <c r="K10">
        <f t="shared" si="4"/>
        <v>125</v>
      </c>
      <c r="L10" t="str">
        <f t="shared" si="34"/>
        <v>天正</v>
      </c>
      <c r="M10" t="str">
        <f t="shared" si="35"/>
        <v>第7月</v>
      </c>
      <c r="O10" t="str">
        <f t="shared" si="36"/>
        <v>天正</v>
      </c>
      <c r="P10" t="str">
        <f t="shared" si="37"/>
        <v>第7月</v>
      </c>
      <c r="R10">
        <f t="shared" si="5"/>
        <v>12220</v>
      </c>
      <c r="S10">
        <f t="shared" si="6"/>
        <v>0</v>
      </c>
      <c r="T10">
        <f t="shared" si="7"/>
        <v>360867</v>
      </c>
      <c r="U10">
        <f t="shared" si="8"/>
        <v>13</v>
      </c>
      <c r="V10">
        <f t="shared" si="9"/>
        <v>27</v>
      </c>
      <c r="W10" t="str">
        <f>INDEX(干支!$B$2:$B$62,MATCH(V10+1,干支!$A$2:$A$62,0))</f>
        <v>辛亥</v>
      </c>
      <c r="X10">
        <f t="shared" si="10"/>
        <v>56</v>
      </c>
      <c r="Y10">
        <f t="shared" si="11"/>
        <v>56</v>
      </c>
      <c r="Z10" t="str">
        <f>INDEX(干支!$B$2:$B$62,MATCH(Y10+1,干支!$A$2:$A$62,0))</f>
        <v>庚辰</v>
      </c>
      <c r="AA10">
        <f t="shared" si="12"/>
        <v>18</v>
      </c>
      <c r="AB10">
        <f t="shared" si="13"/>
        <v>26</v>
      </c>
      <c r="AC10" t="str">
        <f>INDEX(干支!$B$2:$B$62,MATCH(AB10+1,干支!$A$2:$A$62,0))</f>
        <v>庚戌</v>
      </c>
      <c r="AD10">
        <f t="shared" si="14"/>
        <v>61</v>
      </c>
      <c r="AE10">
        <f t="shared" si="15"/>
        <v>55</v>
      </c>
      <c r="AF10" t="str">
        <f>INDEX(干支!$B$2:$B$62,MATCH(AE10+1,干支!$A$2:$A$62,0))</f>
        <v>己卯</v>
      </c>
      <c r="AG10">
        <f t="shared" si="16"/>
        <v>23</v>
      </c>
      <c r="AH10">
        <f t="shared" si="17"/>
        <v>25</v>
      </c>
      <c r="AI10" t="str">
        <f>INDEX(干支!$B$2:$B$62,MATCH(AH10+1,干支!$A$2:$A$62,0))</f>
        <v>己酉</v>
      </c>
      <c r="AJ10">
        <f t="shared" si="18"/>
        <v>66</v>
      </c>
      <c r="AK10">
        <f t="shared" si="19"/>
        <v>54</v>
      </c>
      <c r="AL10" t="str">
        <f>INDEX(干支!$B$2:$B$62,MATCH(AK10+1,干支!$A$2:$A$62,0))</f>
        <v>戊寅</v>
      </c>
      <c r="AM10">
        <f t="shared" si="20"/>
        <v>28</v>
      </c>
      <c r="AN10">
        <f t="shared" si="21"/>
        <v>24</v>
      </c>
      <c r="AO10" t="str">
        <f>INDEX(干支!$B$2:$B$62,MATCH(AN10+1,干支!$A$2:$A$62,0))</f>
        <v>戊申</v>
      </c>
      <c r="AP10">
        <f t="shared" si="22"/>
        <v>71</v>
      </c>
      <c r="AQ10">
        <f t="shared" si="23"/>
        <v>53</v>
      </c>
      <c r="AR10" t="str">
        <f>INDEX(干支!$B$2:$B$62,MATCH(AQ10+1,干支!$A$2:$A$62,0))</f>
        <v>丁丑</v>
      </c>
      <c r="AS10">
        <f t="shared" si="24"/>
        <v>33</v>
      </c>
      <c r="AT10">
        <f t="shared" si="25"/>
        <v>23</v>
      </c>
      <c r="AU10" t="str">
        <f>INDEX(干支!$B$2:$B$62,MATCH(AT10+1,干支!$A$2:$A$62,0))</f>
        <v>丁未</v>
      </c>
      <c r="AV10">
        <f t="shared" si="26"/>
        <v>76</v>
      </c>
      <c r="AW10">
        <f t="shared" si="27"/>
        <v>52</v>
      </c>
      <c r="AX10" t="str">
        <f>INDEX(干支!$B$2:$B$62,MATCH(AW10+1,干支!$A$2:$A$62,0))</f>
        <v>丙子</v>
      </c>
      <c r="AY10">
        <f t="shared" si="28"/>
        <v>38</v>
      </c>
      <c r="AZ10">
        <f t="shared" si="29"/>
        <v>22</v>
      </c>
      <c r="BA10" t="str">
        <f>INDEX(干支!$B$2:$B$62,MATCH(AZ10+1,干支!$A$2:$A$62,0))</f>
        <v>丙午</v>
      </c>
      <c r="BB10">
        <f t="shared" si="30"/>
        <v>0</v>
      </c>
      <c r="BC10">
        <f t="shared" si="31"/>
        <v>52</v>
      </c>
      <c r="BD10" t="str">
        <f>INDEX(干支!$B$2:$B$62,MATCH(BC10+1,干支!$A$2:$A$62,0))</f>
        <v>丙子</v>
      </c>
    </row>
    <row r="11" spans="1:59" ht="15">
      <c r="A11" s="5" t="s">
        <v>111</v>
      </c>
      <c r="B11" s="5" t="s">
        <v>421</v>
      </c>
      <c r="C11" s="5" t="s">
        <v>481</v>
      </c>
      <c r="D11">
        <v>648</v>
      </c>
      <c r="E11">
        <f t="shared" ref="E11:E17" si="40">$E$10-D11+$D$10</f>
        <v>142584</v>
      </c>
      <c r="F11">
        <f t="shared" ref="F11:F17" si="41">$F$10-D11+$D$10</f>
        <v>995</v>
      </c>
      <c r="G11" t="str">
        <f t="shared" si="0"/>
        <v/>
      </c>
      <c r="H11" t="str">
        <f t="shared" si="1"/>
        <v/>
      </c>
      <c r="I11">
        <f t="shared" si="2"/>
        <v>5961</v>
      </c>
      <c r="J11">
        <f t="shared" si="3"/>
        <v>1015</v>
      </c>
      <c r="K11">
        <f t="shared" si="4"/>
        <v>78</v>
      </c>
      <c r="L11" t="str">
        <f t="shared" si="34"/>
        <v>第3月</v>
      </c>
      <c r="M11" t="str">
        <f t="shared" si="35"/>
        <v>第9月</v>
      </c>
      <c r="N11" t="str">
        <f t="shared" si="39"/>
        <v/>
      </c>
      <c r="O11" t="str">
        <f t="shared" si="36"/>
        <v>第3月</v>
      </c>
      <c r="P11" t="str">
        <f t="shared" si="37"/>
        <v>第9月</v>
      </c>
      <c r="Q11" t="str">
        <f t="shared" ref="Q11:Q25" si="42">IF(K11&lt;11.5,IF(K11+11.5+23*11&gt;270,"第12月",IF(K11+11.5+23*12&gt;270,"第13月","")),IF(K11+11.5+23*11&gt;405,"第12月",IF(K11+11.5+23*12&gt;405,"第13月","")))</f>
        <v/>
      </c>
      <c r="R11">
        <f t="shared" si="5"/>
        <v>12306</v>
      </c>
      <c r="S11">
        <f t="shared" si="6"/>
        <v>11</v>
      </c>
      <c r="T11">
        <f t="shared" si="7"/>
        <v>363406</v>
      </c>
      <c r="U11">
        <f t="shared" si="8"/>
        <v>66</v>
      </c>
      <c r="V11">
        <f t="shared" si="9"/>
        <v>46</v>
      </c>
      <c r="W11" t="str">
        <f>INDEX(干支!$B$2:$B$62,MATCH(V11+1,干支!$A$2:$A$62,0))</f>
        <v>庚午</v>
      </c>
      <c r="X11">
        <f t="shared" si="10"/>
        <v>28</v>
      </c>
      <c r="Y11">
        <f t="shared" si="11"/>
        <v>16</v>
      </c>
      <c r="Z11" t="str">
        <f>INDEX(干支!$B$2:$B$62,MATCH(Y11+1,干支!$A$2:$A$62,0))</f>
        <v>庚子</v>
      </c>
      <c r="AA11">
        <f t="shared" si="12"/>
        <v>71</v>
      </c>
      <c r="AB11">
        <f t="shared" si="13"/>
        <v>45</v>
      </c>
      <c r="AC11" t="str">
        <f>INDEX(干支!$B$2:$B$62,MATCH(AB11+1,干支!$A$2:$A$62,0))</f>
        <v>己巳</v>
      </c>
      <c r="AD11">
        <f t="shared" si="14"/>
        <v>33</v>
      </c>
      <c r="AE11">
        <f t="shared" si="15"/>
        <v>15</v>
      </c>
      <c r="AF11" t="str">
        <f>INDEX(干支!$B$2:$B$62,MATCH(AE11+1,干支!$A$2:$A$62,0))</f>
        <v>己亥</v>
      </c>
      <c r="AG11">
        <f t="shared" si="16"/>
        <v>76</v>
      </c>
      <c r="AH11">
        <f t="shared" si="17"/>
        <v>44</v>
      </c>
      <c r="AI11" t="str">
        <f>INDEX(干支!$B$2:$B$62,MATCH(AH11+1,干支!$A$2:$A$62,0))</f>
        <v>戊辰</v>
      </c>
      <c r="AJ11">
        <f t="shared" si="18"/>
        <v>38</v>
      </c>
      <c r="AK11">
        <f t="shared" si="19"/>
        <v>14</v>
      </c>
      <c r="AL11" t="str">
        <f>INDEX(干支!$B$2:$B$62,MATCH(AK11+1,干支!$A$2:$A$62,0))</f>
        <v>戊戌</v>
      </c>
      <c r="AM11">
        <f t="shared" si="20"/>
        <v>0</v>
      </c>
      <c r="AN11">
        <f t="shared" si="21"/>
        <v>44</v>
      </c>
      <c r="AO11" t="str">
        <f>INDEX(干支!$B$2:$B$62,MATCH(AN11+1,干支!$A$2:$A$62,0))</f>
        <v>戊辰</v>
      </c>
      <c r="AP11">
        <f t="shared" si="22"/>
        <v>43</v>
      </c>
      <c r="AQ11">
        <f t="shared" si="23"/>
        <v>13</v>
      </c>
      <c r="AR11" t="str">
        <f>INDEX(干支!$B$2:$B$62,MATCH(AQ11+1,干支!$A$2:$A$62,0))</f>
        <v>丁酉</v>
      </c>
      <c r="AS11">
        <f t="shared" si="24"/>
        <v>5</v>
      </c>
      <c r="AT11">
        <f t="shared" si="25"/>
        <v>43</v>
      </c>
      <c r="AU11" t="str">
        <f>INDEX(干支!$B$2:$B$62,MATCH(AT11+1,干支!$A$2:$A$62,0))</f>
        <v>丁卯</v>
      </c>
      <c r="AV11">
        <f t="shared" si="26"/>
        <v>48</v>
      </c>
      <c r="AW11">
        <f t="shared" si="27"/>
        <v>12</v>
      </c>
      <c r="AX11" t="str">
        <f>INDEX(干支!$B$2:$B$62,MATCH(AW11+1,干支!$A$2:$A$62,0))</f>
        <v>丙申</v>
      </c>
      <c r="AY11">
        <f t="shared" si="28"/>
        <v>10</v>
      </c>
      <c r="AZ11">
        <f t="shared" si="29"/>
        <v>42</v>
      </c>
      <c r="BA11" t="str">
        <f>INDEX(干支!$B$2:$B$62,MATCH(AZ11+1,干支!$A$2:$A$62,0))</f>
        <v>丙寅</v>
      </c>
      <c r="BB11">
        <f t="shared" si="30"/>
        <v>53</v>
      </c>
      <c r="BC11">
        <f t="shared" si="31"/>
        <v>11</v>
      </c>
      <c r="BD11" t="str">
        <f>INDEX(干支!$B$2:$B$62,MATCH(BC11+1,干支!$A$2:$A$62,0))</f>
        <v>乙未</v>
      </c>
    </row>
    <row r="12" spans="1:59" ht="15">
      <c r="A12" s="5" t="s">
        <v>115</v>
      </c>
      <c r="B12" s="5" t="s">
        <v>428</v>
      </c>
      <c r="C12" s="5" t="s">
        <v>482</v>
      </c>
      <c r="D12">
        <v>645</v>
      </c>
      <c r="E12">
        <f t="shared" si="40"/>
        <v>142587</v>
      </c>
      <c r="F12">
        <f t="shared" si="41"/>
        <v>998</v>
      </c>
      <c r="G12" t="str">
        <f t="shared" si="0"/>
        <v>有</v>
      </c>
      <c r="H12" t="str">
        <f t="shared" si="1"/>
        <v>閏11月</v>
      </c>
      <c r="I12">
        <f t="shared" si="2"/>
        <v>5998</v>
      </c>
      <c r="J12">
        <f t="shared" si="3"/>
        <v>1021</v>
      </c>
      <c r="K12">
        <f t="shared" si="4"/>
        <v>119</v>
      </c>
      <c r="L12" t="str">
        <f t="shared" si="34"/>
        <v>天正</v>
      </c>
      <c r="M12" t="str">
        <f t="shared" si="35"/>
        <v>第7月</v>
      </c>
      <c r="N12" t="str">
        <f t="shared" si="39"/>
        <v>第13月</v>
      </c>
      <c r="O12" t="str">
        <f t="shared" si="36"/>
        <v>第2月</v>
      </c>
      <c r="P12" t="str">
        <f t="shared" si="37"/>
        <v>第8月</v>
      </c>
      <c r="Q12" t="str">
        <f t="shared" si="42"/>
        <v>第13月</v>
      </c>
      <c r="R12">
        <f t="shared" si="5"/>
        <v>12343</v>
      </c>
      <c r="S12">
        <f t="shared" si="6"/>
        <v>13</v>
      </c>
      <c r="T12">
        <f t="shared" si="7"/>
        <v>364499</v>
      </c>
      <c r="U12">
        <f t="shared" si="8"/>
        <v>37</v>
      </c>
      <c r="V12">
        <f t="shared" si="9"/>
        <v>59</v>
      </c>
      <c r="W12" t="str">
        <f>INDEX(干支!$B$2:$B$62,MATCH(V12+1,干支!$A$2:$A$62,0))</f>
        <v>癸未</v>
      </c>
      <c r="X12">
        <f t="shared" si="10"/>
        <v>80</v>
      </c>
      <c r="Y12">
        <f t="shared" si="11"/>
        <v>28</v>
      </c>
      <c r="Z12" t="str">
        <f>INDEX(干支!$B$2:$B$62,MATCH(Y12+1,干支!$A$2:$A$62,0))</f>
        <v>壬子</v>
      </c>
      <c r="AA12">
        <f t="shared" si="12"/>
        <v>42</v>
      </c>
      <c r="AB12">
        <f t="shared" si="13"/>
        <v>58</v>
      </c>
      <c r="AC12" t="str">
        <f>INDEX(干支!$B$2:$B$62,MATCH(AB12+1,干支!$A$2:$A$62,0))</f>
        <v>壬午</v>
      </c>
      <c r="AD12">
        <f t="shared" si="14"/>
        <v>4</v>
      </c>
      <c r="AE12">
        <f t="shared" si="15"/>
        <v>28</v>
      </c>
      <c r="AF12" t="str">
        <f>INDEX(干支!$B$2:$B$62,MATCH(AE12+1,干支!$A$2:$A$62,0))</f>
        <v>壬子</v>
      </c>
      <c r="AG12">
        <f t="shared" si="16"/>
        <v>47</v>
      </c>
      <c r="AH12">
        <f t="shared" si="17"/>
        <v>57</v>
      </c>
      <c r="AI12" t="str">
        <f>INDEX(干支!$B$2:$B$62,MATCH(AH12+1,干支!$A$2:$A$62,0))</f>
        <v>辛巳</v>
      </c>
      <c r="AJ12">
        <f t="shared" si="18"/>
        <v>9</v>
      </c>
      <c r="AK12">
        <f t="shared" si="19"/>
        <v>27</v>
      </c>
      <c r="AL12" t="str">
        <f>INDEX(干支!$B$2:$B$62,MATCH(AK12+1,干支!$A$2:$A$62,0))</f>
        <v>辛亥</v>
      </c>
      <c r="AM12">
        <f t="shared" si="20"/>
        <v>52</v>
      </c>
      <c r="AN12">
        <f t="shared" si="21"/>
        <v>56</v>
      </c>
      <c r="AO12" t="str">
        <f>INDEX(干支!$B$2:$B$62,MATCH(AN12+1,干支!$A$2:$A$62,0))</f>
        <v>庚辰</v>
      </c>
      <c r="AP12">
        <f t="shared" si="22"/>
        <v>14</v>
      </c>
      <c r="AQ12">
        <f t="shared" si="23"/>
        <v>26</v>
      </c>
      <c r="AR12" t="str">
        <f>INDEX(干支!$B$2:$B$62,MATCH(AQ12+1,干支!$A$2:$A$62,0))</f>
        <v>庚戌</v>
      </c>
      <c r="AS12">
        <f t="shared" si="24"/>
        <v>57</v>
      </c>
      <c r="AT12">
        <f t="shared" si="25"/>
        <v>55</v>
      </c>
      <c r="AU12" t="str">
        <f>INDEX(干支!$B$2:$B$62,MATCH(AT12+1,干支!$A$2:$A$62,0))</f>
        <v>己卯</v>
      </c>
      <c r="AV12">
        <f t="shared" si="26"/>
        <v>19</v>
      </c>
      <c r="AW12">
        <f t="shared" si="27"/>
        <v>25</v>
      </c>
      <c r="AX12" t="str">
        <f>INDEX(干支!$B$2:$B$62,MATCH(AW12+1,干支!$A$2:$A$62,0))</f>
        <v>己酉</v>
      </c>
      <c r="AY12">
        <f t="shared" si="28"/>
        <v>62</v>
      </c>
      <c r="AZ12">
        <f t="shared" si="29"/>
        <v>54</v>
      </c>
      <c r="BA12" t="str">
        <f>INDEX(干支!$B$2:$B$62,MATCH(AZ12+1,干支!$A$2:$A$62,0))</f>
        <v>戊寅</v>
      </c>
      <c r="BB12">
        <f t="shared" si="30"/>
        <v>24</v>
      </c>
      <c r="BC12">
        <f t="shared" si="31"/>
        <v>24</v>
      </c>
      <c r="BD12" t="str">
        <f>INDEX(干支!$B$2:$B$62,MATCH(BC12+1,干支!$A$2:$A$62,0))</f>
        <v>戊申</v>
      </c>
      <c r="BE12">
        <f>IF(BB12+43&gt;=81,BB12+43-81,BB12+43)</f>
        <v>67</v>
      </c>
      <c r="BF12">
        <f>IF(IF(BB12+43&gt;=81,BC12+29+1,BC12+29)&gt;60,IF(BB12+43&gt;=81,BC12+29+1,BC12+29)-60,IF(BB12+43&gt;=81,BC12+29+1,BC12+29))</f>
        <v>53</v>
      </c>
      <c r="BG12" t="str">
        <f>INDEX(干支!$B$2:$B$62,MATCH(BF12+1,干支!$A$2:$A$62,0))</f>
        <v>丁丑</v>
      </c>
    </row>
    <row r="13" spans="1:59" ht="13.5">
      <c r="A13" t="s">
        <v>119</v>
      </c>
      <c r="B13" s="3" t="s">
        <v>430</v>
      </c>
      <c r="C13" t="s">
        <v>474</v>
      </c>
      <c r="D13">
        <v>626</v>
      </c>
      <c r="E13">
        <f t="shared" si="40"/>
        <v>142606</v>
      </c>
      <c r="F13">
        <f t="shared" si="41"/>
        <v>1017</v>
      </c>
      <c r="G13" t="str">
        <f t="shared" si="0"/>
        <v>有</v>
      </c>
      <c r="H13" t="str">
        <f t="shared" si="1"/>
        <v>閏11月</v>
      </c>
      <c r="I13">
        <f t="shared" si="2"/>
        <v>6233</v>
      </c>
      <c r="J13">
        <f t="shared" si="3"/>
        <v>1061</v>
      </c>
      <c r="K13">
        <f t="shared" si="4"/>
        <v>124</v>
      </c>
      <c r="L13" t="str">
        <f t="shared" si="34"/>
        <v>天正</v>
      </c>
      <c r="M13" t="str">
        <f t="shared" si="35"/>
        <v>第7月</v>
      </c>
      <c r="N13" t="str">
        <f t="shared" si="39"/>
        <v>第13月</v>
      </c>
      <c r="O13" t="str">
        <f t="shared" si="36"/>
        <v>天正</v>
      </c>
      <c r="P13" t="str">
        <f t="shared" si="37"/>
        <v>第7月</v>
      </c>
      <c r="Q13" t="str">
        <f t="shared" si="42"/>
        <v>第13月</v>
      </c>
      <c r="R13">
        <f t="shared" si="5"/>
        <v>12578</v>
      </c>
      <c r="S13" s="44">
        <v>13</v>
      </c>
      <c r="T13">
        <f t="shared" si="7"/>
        <v>371439</v>
      </c>
      <c r="U13">
        <f t="shared" si="8"/>
        <v>17</v>
      </c>
      <c r="V13">
        <f t="shared" si="9"/>
        <v>39</v>
      </c>
      <c r="W13" t="str">
        <f>INDEX(干支!$B$2:$B$62,MATCH(V13+1,干支!$A$2:$A$62,0))</f>
        <v>癸亥</v>
      </c>
      <c r="X13">
        <f t="shared" si="10"/>
        <v>60</v>
      </c>
      <c r="Y13">
        <f t="shared" si="11"/>
        <v>8</v>
      </c>
      <c r="Z13" t="str">
        <f>INDEX(干支!$B$2:$B$62,MATCH(Y13+1,干支!$A$2:$A$62,0))</f>
        <v>壬辰</v>
      </c>
      <c r="AA13">
        <f t="shared" si="12"/>
        <v>22</v>
      </c>
      <c r="AB13">
        <f t="shared" si="13"/>
        <v>38</v>
      </c>
      <c r="AC13" t="str">
        <f>INDEX(干支!$B$2:$B$62,MATCH(AB13+1,干支!$A$2:$A$62,0))</f>
        <v>壬戌</v>
      </c>
      <c r="AD13">
        <f t="shared" si="14"/>
        <v>65</v>
      </c>
      <c r="AE13">
        <f t="shared" si="15"/>
        <v>7</v>
      </c>
      <c r="AF13" t="str">
        <f>INDEX(干支!$B$2:$B$62,MATCH(AE13+1,干支!$A$2:$A$62,0))</f>
        <v>辛卯</v>
      </c>
      <c r="AG13">
        <f t="shared" si="16"/>
        <v>27</v>
      </c>
      <c r="AH13">
        <f t="shared" si="17"/>
        <v>37</v>
      </c>
      <c r="AI13" t="str">
        <f>INDEX(干支!$B$2:$B$62,MATCH(AH13+1,干支!$A$2:$A$62,0))</f>
        <v>辛酉</v>
      </c>
      <c r="AJ13">
        <f t="shared" si="18"/>
        <v>70</v>
      </c>
      <c r="AK13">
        <f t="shared" si="19"/>
        <v>6</v>
      </c>
      <c r="AL13" t="str">
        <f>INDEX(干支!$B$2:$B$62,MATCH(AK13+1,干支!$A$2:$A$62,0))</f>
        <v>庚寅</v>
      </c>
      <c r="AM13">
        <f t="shared" si="20"/>
        <v>32</v>
      </c>
      <c r="AN13">
        <f t="shared" si="21"/>
        <v>36</v>
      </c>
      <c r="AO13" t="str">
        <f>INDEX(干支!$B$2:$B$62,MATCH(AN13+1,干支!$A$2:$A$62,0))</f>
        <v>庚申</v>
      </c>
      <c r="AP13">
        <f t="shared" si="22"/>
        <v>75</v>
      </c>
      <c r="AQ13">
        <f t="shared" si="23"/>
        <v>5</v>
      </c>
      <c r="AR13" t="str">
        <f>INDEX(干支!$B$2:$B$62,MATCH(AQ13+1,干支!$A$2:$A$62,0))</f>
        <v>己丑</v>
      </c>
      <c r="AS13">
        <f t="shared" si="24"/>
        <v>37</v>
      </c>
      <c r="AT13">
        <f t="shared" si="25"/>
        <v>35</v>
      </c>
      <c r="AU13" t="str">
        <f>INDEX(干支!$B$2:$B$62,MATCH(AT13+1,干支!$A$2:$A$62,0))</f>
        <v>己未</v>
      </c>
      <c r="AV13">
        <f t="shared" si="26"/>
        <v>80</v>
      </c>
      <c r="AW13">
        <f t="shared" si="27"/>
        <v>4</v>
      </c>
      <c r="AX13" t="str">
        <f>INDEX(干支!$B$2:$B$62,MATCH(AW13+1,干支!$A$2:$A$62,0))</f>
        <v>戊子</v>
      </c>
      <c r="AY13">
        <f t="shared" si="28"/>
        <v>42</v>
      </c>
      <c r="AZ13">
        <f t="shared" si="29"/>
        <v>34</v>
      </c>
      <c r="BA13" t="str">
        <f>INDEX(干支!$B$2:$B$62,MATCH(AZ13+1,干支!$A$2:$A$62,0))</f>
        <v>戊午</v>
      </c>
      <c r="BB13">
        <f t="shared" si="30"/>
        <v>4</v>
      </c>
      <c r="BC13">
        <f t="shared" si="31"/>
        <v>4</v>
      </c>
      <c r="BD13" t="str">
        <f>INDEX(干支!$B$2:$B$62,MATCH(BC13+1,干支!$A$2:$A$62,0))</f>
        <v>戊子</v>
      </c>
      <c r="BE13">
        <f>IF(BB13+43&gt;=81,BB13+43-81,BB13+43)</f>
        <v>47</v>
      </c>
      <c r="BF13">
        <f>IF(IF(BB13+43&gt;=81,BC13+29+1,BC13+29)&gt;60,IF(BB13+43&gt;=81,BC13+29+1,BC13+29)-60,IF(BB13+43&gt;=81,BC13+29+1,BC13+29))</f>
        <v>33</v>
      </c>
      <c r="BG13" t="str">
        <f>INDEX(干支!$B$2:$B$62,MATCH(BF13+1,干支!$A$2:$A$62,0))</f>
        <v>丁巳</v>
      </c>
    </row>
    <row r="14" spans="1:59" ht="13.5">
      <c r="A14" t="s">
        <v>126</v>
      </c>
      <c r="B14" s="3" t="s">
        <v>432</v>
      </c>
      <c r="C14" t="s">
        <v>477</v>
      </c>
      <c r="D14">
        <v>612</v>
      </c>
      <c r="E14">
        <f t="shared" si="40"/>
        <v>142620</v>
      </c>
      <c r="F14">
        <f t="shared" si="41"/>
        <v>1031</v>
      </c>
      <c r="G14" t="str">
        <f t="shared" si="0"/>
        <v>有</v>
      </c>
      <c r="H14" t="str">
        <f t="shared" si="1"/>
        <v>閏6月</v>
      </c>
      <c r="I14">
        <f t="shared" si="2"/>
        <v>61</v>
      </c>
      <c r="J14">
        <f t="shared" si="3"/>
        <v>10</v>
      </c>
      <c r="K14">
        <f t="shared" si="4"/>
        <v>53</v>
      </c>
      <c r="L14" t="str">
        <f t="shared" si="34"/>
        <v>第4月</v>
      </c>
      <c r="M14" t="str">
        <f t="shared" si="35"/>
        <v>第10月</v>
      </c>
      <c r="N14" t="str">
        <f t="shared" si="39"/>
        <v/>
      </c>
      <c r="O14" t="str">
        <f t="shared" si="36"/>
        <v>第5月</v>
      </c>
      <c r="P14" t="str">
        <f t="shared" si="37"/>
        <v>第10月</v>
      </c>
      <c r="Q14" t="str">
        <f t="shared" si="42"/>
        <v/>
      </c>
      <c r="R14">
        <f t="shared" si="5"/>
        <v>12751</v>
      </c>
      <c r="S14">
        <f t="shared" ref="S14:S41" si="43">MOD(F14*235,19)</f>
        <v>16</v>
      </c>
      <c r="T14">
        <f t="shared" si="7"/>
        <v>376548</v>
      </c>
      <c r="U14">
        <f t="shared" si="8"/>
        <v>4</v>
      </c>
      <c r="V14">
        <f t="shared" si="9"/>
        <v>48</v>
      </c>
      <c r="W14" t="str">
        <f>INDEX(干支!$B$2:$B$62,MATCH(V14+1,干支!$A$2:$A$62,0))</f>
        <v>壬申</v>
      </c>
      <c r="X14">
        <f t="shared" si="10"/>
        <v>47</v>
      </c>
      <c r="Y14">
        <f t="shared" si="11"/>
        <v>17</v>
      </c>
      <c r="Z14" t="str">
        <f>INDEX(干支!$B$2:$B$62,MATCH(Y14+1,干支!$A$2:$A$62,0))</f>
        <v>辛丑</v>
      </c>
      <c r="AA14">
        <f t="shared" si="12"/>
        <v>9</v>
      </c>
      <c r="AB14">
        <f t="shared" si="13"/>
        <v>47</v>
      </c>
      <c r="AC14" t="str">
        <f>INDEX(干支!$B$2:$B$62,MATCH(AB14+1,干支!$A$2:$A$62,0))</f>
        <v>辛未</v>
      </c>
      <c r="AD14">
        <f t="shared" si="14"/>
        <v>52</v>
      </c>
      <c r="AE14">
        <f t="shared" si="15"/>
        <v>16</v>
      </c>
      <c r="AF14" t="str">
        <f>INDEX(干支!$B$2:$B$62,MATCH(AE14+1,干支!$A$2:$A$62,0))</f>
        <v>庚子</v>
      </c>
      <c r="AG14">
        <f t="shared" si="16"/>
        <v>14</v>
      </c>
      <c r="AH14">
        <f t="shared" si="17"/>
        <v>46</v>
      </c>
      <c r="AI14" t="str">
        <f>INDEX(干支!$B$2:$B$62,MATCH(AH14+1,干支!$A$2:$A$62,0))</f>
        <v>庚午</v>
      </c>
      <c r="AJ14">
        <f t="shared" si="18"/>
        <v>57</v>
      </c>
      <c r="AK14">
        <f t="shared" si="19"/>
        <v>15</v>
      </c>
      <c r="AL14" t="str">
        <f>INDEX(干支!$B$2:$B$62,MATCH(AK14+1,干支!$A$2:$A$62,0))</f>
        <v>己亥</v>
      </c>
      <c r="AM14">
        <f t="shared" si="20"/>
        <v>19</v>
      </c>
      <c r="AN14">
        <f t="shared" si="21"/>
        <v>45</v>
      </c>
      <c r="AO14" t="str">
        <f>INDEX(干支!$B$2:$B$62,MATCH(AN14+1,干支!$A$2:$A$62,0))</f>
        <v>己巳</v>
      </c>
      <c r="AP14">
        <f t="shared" si="22"/>
        <v>62</v>
      </c>
      <c r="AQ14">
        <f t="shared" si="23"/>
        <v>14</v>
      </c>
      <c r="AR14" t="str">
        <f>INDEX(干支!$B$2:$B$62,MATCH(AQ14+1,干支!$A$2:$A$62,0))</f>
        <v>戊戌</v>
      </c>
      <c r="AS14">
        <f t="shared" si="24"/>
        <v>24</v>
      </c>
      <c r="AT14">
        <f t="shared" si="25"/>
        <v>44</v>
      </c>
      <c r="AU14" t="str">
        <f>INDEX(干支!$B$2:$B$62,MATCH(AT14+1,干支!$A$2:$A$62,0))</f>
        <v>戊辰</v>
      </c>
      <c r="AV14">
        <f t="shared" si="26"/>
        <v>67</v>
      </c>
      <c r="AW14">
        <f t="shared" si="27"/>
        <v>13</v>
      </c>
      <c r="AX14" t="str">
        <f>INDEX(干支!$B$2:$B$62,MATCH(AW14+1,干支!$A$2:$A$62,0))</f>
        <v>丁酉</v>
      </c>
      <c r="AY14">
        <f t="shared" si="28"/>
        <v>29</v>
      </c>
      <c r="AZ14">
        <f t="shared" si="29"/>
        <v>43</v>
      </c>
      <c r="BA14" t="str">
        <f>INDEX(干支!$B$2:$B$62,MATCH(AZ14+1,干支!$A$2:$A$62,0))</f>
        <v>丁卯</v>
      </c>
      <c r="BB14">
        <f t="shared" si="30"/>
        <v>72</v>
      </c>
      <c r="BC14">
        <f t="shared" si="31"/>
        <v>12</v>
      </c>
      <c r="BD14" t="str">
        <f>INDEX(干支!$B$2:$B$62,MATCH(BC14+1,干支!$A$2:$A$62,0))</f>
        <v>丙申</v>
      </c>
      <c r="BE14">
        <f>IF(BB14+43&gt;=81,BB14+43-81,BB14+43)</f>
        <v>34</v>
      </c>
      <c r="BF14">
        <f>IF(IF(BB14+43&gt;=81,BC14+29+1,BC14+29)&gt;60,IF(BB14+43&gt;=81,BC14+29+1,BC14+29)-60,IF(BB14+43&gt;=81,BC14+29+1,BC14+29))</f>
        <v>42</v>
      </c>
      <c r="BG14" t="str">
        <f>INDEX(干支!$B$2:$B$62,MATCH(BF14+1,干支!$A$2:$A$62,0))</f>
        <v>丙寅</v>
      </c>
    </row>
    <row r="15" spans="1:59" ht="13.5">
      <c r="A15" t="s">
        <v>130</v>
      </c>
      <c r="B15" t="s">
        <v>424</v>
      </c>
      <c r="C15" t="s">
        <v>476</v>
      </c>
      <c r="D15">
        <v>601</v>
      </c>
      <c r="E15">
        <f t="shared" si="40"/>
        <v>142631</v>
      </c>
      <c r="F15">
        <f t="shared" si="41"/>
        <v>1042</v>
      </c>
      <c r="G15" t="str">
        <f t="shared" si="0"/>
        <v>有</v>
      </c>
      <c r="H15" t="str">
        <f t="shared" si="1"/>
        <v>閏4月</v>
      </c>
      <c r="I15">
        <f t="shared" si="2"/>
        <v>197</v>
      </c>
      <c r="J15">
        <f t="shared" si="3"/>
        <v>33</v>
      </c>
      <c r="K15">
        <f t="shared" si="4"/>
        <v>76</v>
      </c>
      <c r="L15" t="str">
        <f t="shared" si="34"/>
        <v>第3月</v>
      </c>
      <c r="M15" t="str">
        <f t="shared" si="35"/>
        <v>第9月</v>
      </c>
      <c r="N15" t="str">
        <f t="shared" si="39"/>
        <v/>
      </c>
      <c r="O15" t="str">
        <f t="shared" si="36"/>
        <v>第4月</v>
      </c>
      <c r="P15" t="str">
        <f t="shared" si="37"/>
        <v>第9月</v>
      </c>
      <c r="Q15" t="str">
        <f t="shared" si="42"/>
        <v/>
      </c>
      <c r="R15">
        <f t="shared" si="5"/>
        <v>12887</v>
      </c>
      <c r="S15">
        <f t="shared" si="43"/>
        <v>17</v>
      </c>
      <c r="T15">
        <f t="shared" si="7"/>
        <v>380564</v>
      </c>
      <c r="U15">
        <f t="shared" si="8"/>
        <v>20</v>
      </c>
      <c r="V15">
        <f t="shared" si="9"/>
        <v>44</v>
      </c>
      <c r="W15" t="str">
        <f>INDEX(干支!$B$2:$B$62,MATCH(V15+1,干支!$A$2:$A$62,0))</f>
        <v>戊辰</v>
      </c>
      <c r="X15">
        <f t="shared" si="10"/>
        <v>63</v>
      </c>
      <c r="Y15">
        <f t="shared" si="11"/>
        <v>13</v>
      </c>
      <c r="Z15" t="str">
        <f>INDEX(干支!$B$2:$B$62,MATCH(Y15+1,干支!$A$2:$A$62,0))</f>
        <v>丁酉</v>
      </c>
      <c r="AA15">
        <f t="shared" si="12"/>
        <v>25</v>
      </c>
      <c r="AB15">
        <f t="shared" si="13"/>
        <v>43</v>
      </c>
      <c r="AC15" t="str">
        <f>INDEX(干支!$B$2:$B$62,MATCH(AB15+1,干支!$A$2:$A$62,0))</f>
        <v>丁卯</v>
      </c>
      <c r="AD15">
        <f t="shared" si="14"/>
        <v>68</v>
      </c>
      <c r="AE15">
        <f t="shared" si="15"/>
        <v>12</v>
      </c>
      <c r="AF15" t="str">
        <f>INDEX(干支!$B$2:$B$62,MATCH(AE15+1,干支!$A$2:$A$62,0))</f>
        <v>丙申</v>
      </c>
      <c r="AG15">
        <f t="shared" si="16"/>
        <v>30</v>
      </c>
      <c r="AH15">
        <f t="shared" si="17"/>
        <v>42</v>
      </c>
      <c r="AI15" t="str">
        <f>INDEX(干支!$B$2:$B$62,MATCH(AH15+1,干支!$A$2:$A$62,0))</f>
        <v>丙寅</v>
      </c>
      <c r="AJ15">
        <f t="shared" si="18"/>
        <v>73</v>
      </c>
      <c r="AK15">
        <f t="shared" si="19"/>
        <v>11</v>
      </c>
      <c r="AL15" t="str">
        <f>INDEX(干支!$B$2:$B$62,MATCH(AK15+1,干支!$A$2:$A$62,0))</f>
        <v>乙未</v>
      </c>
      <c r="AM15">
        <f t="shared" si="20"/>
        <v>35</v>
      </c>
      <c r="AN15">
        <f t="shared" si="21"/>
        <v>41</v>
      </c>
      <c r="AO15" t="str">
        <f>INDEX(干支!$B$2:$B$62,MATCH(AN15+1,干支!$A$2:$A$62,0))</f>
        <v>乙丑</v>
      </c>
      <c r="AP15">
        <f t="shared" si="22"/>
        <v>78</v>
      </c>
      <c r="AQ15">
        <f t="shared" si="23"/>
        <v>10</v>
      </c>
      <c r="AR15" t="str">
        <f>INDEX(干支!$B$2:$B$62,MATCH(AQ15+1,干支!$A$2:$A$62,0))</f>
        <v>甲午</v>
      </c>
      <c r="AS15" s="44">
        <f t="shared" si="24"/>
        <v>40</v>
      </c>
      <c r="AT15" s="44">
        <f t="shared" si="25"/>
        <v>40</v>
      </c>
      <c r="AU15" s="44" t="str">
        <f>INDEX(干支!$B$2:$B$62,MATCH(AT15+1,干支!$A$2:$A$62,0))</f>
        <v>甲子</v>
      </c>
      <c r="AV15">
        <f t="shared" si="26"/>
        <v>2</v>
      </c>
      <c r="AW15">
        <f t="shared" si="27"/>
        <v>10</v>
      </c>
      <c r="AX15" t="str">
        <f>INDEX(干支!$B$2:$B$62,MATCH(AW15+1,干支!$A$2:$A$62,0))</f>
        <v>甲午</v>
      </c>
      <c r="AY15">
        <f t="shared" si="28"/>
        <v>45</v>
      </c>
      <c r="AZ15">
        <f t="shared" si="29"/>
        <v>39</v>
      </c>
      <c r="BA15" t="str">
        <f>INDEX(干支!$B$2:$B$62,MATCH(AZ15+1,干支!$A$2:$A$62,0))</f>
        <v>癸亥</v>
      </c>
      <c r="BB15">
        <f t="shared" si="30"/>
        <v>7</v>
      </c>
      <c r="BC15">
        <f t="shared" si="31"/>
        <v>9</v>
      </c>
      <c r="BD15" t="str">
        <f>INDEX(干支!$B$2:$B$62,MATCH(BC15+1,干支!$A$2:$A$62,0))</f>
        <v>癸巳</v>
      </c>
      <c r="BE15">
        <f>IF(BB15+43&gt;=81,BB15+43-81,BB15+43)</f>
        <v>50</v>
      </c>
      <c r="BF15">
        <f>IF(IF(BB15+43&gt;=81,BC15+29+1,BC15+29)&gt;60,IF(BB15+43&gt;=81,BC15+29+1,BC15+29)-60,IF(BB15+43&gt;=81,BC15+29+1,BC15+29))</f>
        <v>38</v>
      </c>
      <c r="BG15" t="str">
        <f>INDEX(干支!$B$2:$B$62,MATCH(BF15+1,干支!$A$2:$A$62,0))</f>
        <v>壬戌</v>
      </c>
    </row>
    <row r="16" spans="1:59" ht="13.5">
      <c r="A16" t="s">
        <v>135</v>
      </c>
      <c r="B16" t="s">
        <v>429</v>
      </c>
      <c r="C16" t="s">
        <v>477</v>
      </c>
      <c r="D16">
        <v>599</v>
      </c>
      <c r="E16">
        <f t="shared" si="40"/>
        <v>142633</v>
      </c>
      <c r="F16">
        <f t="shared" si="41"/>
        <v>1044</v>
      </c>
      <c r="G16" t="str">
        <f t="shared" si="0"/>
        <v>有</v>
      </c>
      <c r="H16" t="str">
        <f t="shared" si="1"/>
        <v>閏12月</v>
      </c>
      <c r="I16">
        <f t="shared" si="2"/>
        <v>222</v>
      </c>
      <c r="J16">
        <f t="shared" si="3"/>
        <v>37</v>
      </c>
      <c r="K16">
        <f t="shared" si="4"/>
        <v>111</v>
      </c>
      <c r="L16" t="str">
        <f t="shared" si="34"/>
        <v>第2月</v>
      </c>
      <c r="M16" t="str">
        <f t="shared" si="35"/>
        <v>第7月</v>
      </c>
      <c r="N16" t="str">
        <f t="shared" si="39"/>
        <v>第13月</v>
      </c>
      <c r="O16" t="str">
        <f t="shared" si="36"/>
        <v>第2月</v>
      </c>
      <c r="P16" t="str">
        <f t="shared" si="37"/>
        <v>第8月</v>
      </c>
      <c r="Q16" t="str">
        <f t="shared" si="42"/>
        <v/>
      </c>
      <c r="R16">
        <f t="shared" si="5"/>
        <v>12912</v>
      </c>
      <c r="S16">
        <f t="shared" si="43"/>
        <v>12</v>
      </c>
      <c r="T16">
        <f t="shared" si="7"/>
        <v>381302</v>
      </c>
      <c r="U16">
        <f t="shared" si="8"/>
        <v>42</v>
      </c>
      <c r="V16">
        <f t="shared" si="9"/>
        <v>2</v>
      </c>
      <c r="W16" t="str">
        <f>INDEX(干支!$B$2:$B$62,MATCH(V16+1,干支!$A$2:$A$62,0))</f>
        <v>丙戌</v>
      </c>
      <c r="X16">
        <f t="shared" si="10"/>
        <v>4</v>
      </c>
      <c r="Y16">
        <f t="shared" si="11"/>
        <v>32</v>
      </c>
      <c r="Z16" t="str">
        <f>INDEX(干支!$B$2:$B$62,MATCH(Y16+1,干支!$A$2:$A$62,0))</f>
        <v>丙辰</v>
      </c>
      <c r="AA16">
        <f t="shared" si="12"/>
        <v>47</v>
      </c>
      <c r="AB16">
        <f t="shared" si="13"/>
        <v>1</v>
      </c>
      <c r="AC16" t="str">
        <f>INDEX(干支!$B$2:$B$62,MATCH(AB16+1,干支!$A$2:$A$62,0))</f>
        <v>乙酉</v>
      </c>
      <c r="AD16">
        <f t="shared" si="14"/>
        <v>9</v>
      </c>
      <c r="AE16">
        <f t="shared" si="15"/>
        <v>31</v>
      </c>
      <c r="AF16" t="str">
        <f>INDEX(干支!$B$2:$B$62,MATCH(AE16+1,干支!$A$2:$A$62,0))</f>
        <v>乙卯</v>
      </c>
      <c r="AG16">
        <f t="shared" si="16"/>
        <v>52</v>
      </c>
      <c r="AH16">
        <f t="shared" si="17"/>
        <v>60</v>
      </c>
      <c r="AI16" t="str">
        <f>INDEX(干支!$B$2:$B$62,MATCH(AH16+1,干支!$A$2:$A$62,0))</f>
        <v>甲申</v>
      </c>
      <c r="AJ16">
        <f t="shared" si="18"/>
        <v>14</v>
      </c>
      <c r="AK16">
        <f t="shared" si="19"/>
        <v>30</v>
      </c>
      <c r="AL16" t="str">
        <f>INDEX(干支!$B$2:$B$62,MATCH(AK16+1,干支!$A$2:$A$62,0))</f>
        <v>甲寅</v>
      </c>
      <c r="AM16">
        <f t="shared" si="20"/>
        <v>57</v>
      </c>
      <c r="AN16">
        <f t="shared" si="21"/>
        <v>59</v>
      </c>
      <c r="AO16" t="str">
        <f>INDEX(干支!$B$2:$B$62,MATCH(AN16+1,干支!$A$2:$A$62,0))</f>
        <v>癸未</v>
      </c>
      <c r="AP16">
        <f t="shared" si="22"/>
        <v>19</v>
      </c>
      <c r="AQ16">
        <f t="shared" si="23"/>
        <v>29</v>
      </c>
      <c r="AR16" t="str">
        <f>INDEX(干支!$B$2:$B$62,MATCH(AQ16+1,干支!$A$2:$A$62,0))</f>
        <v>癸丑</v>
      </c>
      <c r="AS16">
        <f t="shared" si="24"/>
        <v>62</v>
      </c>
      <c r="AT16">
        <f t="shared" si="25"/>
        <v>58</v>
      </c>
      <c r="AU16" t="str">
        <f>INDEX(干支!$B$2:$B$62,MATCH(AT16+1,干支!$A$2:$A$62,0))</f>
        <v>壬午</v>
      </c>
      <c r="AV16">
        <f t="shared" si="26"/>
        <v>24</v>
      </c>
      <c r="AW16">
        <f t="shared" si="27"/>
        <v>28</v>
      </c>
      <c r="AX16" t="str">
        <f>INDEX(干支!$B$2:$B$62,MATCH(AW16+1,干支!$A$2:$A$62,0))</f>
        <v>壬子</v>
      </c>
      <c r="AY16">
        <f t="shared" si="28"/>
        <v>67</v>
      </c>
      <c r="AZ16">
        <f t="shared" si="29"/>
        <v>57</v>
      </c>
      <c r="BA16" t="str">
        <f>INDEX(干支!$B$2:$B$62,MATCH(AZ16+1,干支!$A$2:$A$62,0))</f>
        <v>辛巳</v>
      </c>
      <c r="BB16">
        <f t="shared" si="30"/>
        <v>29</v>
      </c>
      <c r="BC16">
        <f t="shared" si="31"/>
        <v>27</v>
      </c>
      <c r="BD16" t="str">
        <f>INDEX(干支!$B$2:$B$62,MATCH(BC16+1,干支!$A$2:$A$62,0))</f>
        <v>辛亥</v>
      </c>
      <c r="BE16">
        <f>IF(BB16+43&gt;=81,BB16+43-81,BB16+43)</f>
        <v>72</v>
      </c>
      <c r="BF16">
        <f>IF(IF(BB16+43&gt;=81,BC16+29+1,BC16+29)&gt;60,IF(BB16+43&gt;=81,BC16+29+1,BC16+29)-60,IF(BB16+43&gt;=81,BC16+29+1,BC16+29))</f>
        <v>56</v>
      </c>
      <c r="BG16" t="str">
        <f>INDEX(干支!$B$2:$B$62,MATCH(BF16+1,干支!$A$2:$A$62,0))</f>
        <v>庚辰</v>
      </c>
    </row>
    <row r="17" spans="1:59" ht="13.5">
      <c r="A17" t="s">
        <v>145</v>
      </c>
      <c r="B17" t="s">
        <v>434</v>
      </c>
      <c r="C17" t="s">
        <v>477</v>
      </c>
      <c r="D17">
        <v>592</v>
      </c>
      <c r="E17">
        <f t="shared" si="40"/>
        <v>142640</v>
      </c>
      <c r="F17">
        <f t="shared" si="41"/>
        <v>1051</v>
      </c>
      <c r="G17" t="str">
        <f t="shared" si="0"/>
        <v/>
      </c>
      <c r="H17" t="str">
        <f t="shared" si="1"/>
        <v/>
      </c>
      <c r="I17">
        <f t="shared" si="2"/>
        <v>309</v>
      </c>
      <c r="J17">
        <f t="shared" si="3"/>
        <v>52</v>
      </c>
      <c r="K17">
        <f t="shared" si="4"/>
        <v>87</v>
      </c>
      <c r="L17" t="str">
        <f t="shared" si="34"/>
        <v>第3月</v>
      </c>
      <c r="M17" t="str">
        <f t="shared" si="35"/>
        <v>第8月</v>
      </c>
      <c r="N17" t="str">
        <f t="shared" si="39"/>
        <v/>
      </c>
      <c r="O17" t="str">
        <f t="shared" si="36"/>
        <v>第3月</v>
      </c>
      <c r="P17" t="str">
        <f t="shared" si="37"/>
        <v>第9月</v>
      </c>
      <c r="Q17" t="str">
        <f t="shared" si="42"/>
        <v/>
      </c>
      <c r="R17">
        <f t="shared" si="5"/>
        <v>12999</v>
      </c>
      <c r="S17">
        <f t="shared" si="43"/>
        <v>4</v>
      </c>
      <c r="T17">
        <f t="shared" si="7"/>
        <v>383871</v>
      </c>
      <c r="U17">
        <f t="shared" si="8"/>
        <v>57</v>
      </c>
      <c r="V17">
        <f t="shared" si="9"/>
        <v>51</v>
      </c>
      <c r="W17" t="str">
        <f>INDEX(干支!$B$2:$B$62,MATCH(V17+1,干支!$A$2:$A$62,0))</f>
        <v>乙亥</v>
      </c>
      <c r="X17">
        <f t="shared" si="10"/>
        <v>19</v>
      </c>
      <c r="Y17">
        <f t="shared" si="11"/>
        <v>21</v>
      </c>
      <c r="Z17" t="str">
        <f>INDEX(干支!$B$2:$B$62,MATCH(Y17+1,干支!$A$2:$A$62,0))</f>
        <v>乙巳</v>
      </c>
      <c r="AA17">
        <f t="shared" si="12"/>
        <v>62</v>
      </c>
      <c r="AB17">
        <f t="shared" si="13"/>
        <v>50</v>
      </c>
      <c r="AC17" t="str">
        <f>INDEX(干支!$B$2:$B$62,MATCH(AB17+1,干支!$A$2:$A$62,0))</f>
        <v>甲戌</v>
      </c>
      <c r="AD17">
        <f t="shared" si="14"/>
        <v>24</v>
      </c>
      <c r="AE17">
        <f t="shared" si="15"/>
        <v>20</v>
      </c>
      <c r="AF17" t="str">
        <f>INDEX(干支!$B$2:$B$62,MATCH(AE17+1,干支!$A$2:$A$62,0))</f>
        <v>甲辰</v>
      </c>
      <c r="AG17">
        <f t="shared" si="16"/>
        <v>67</v>
      </c>
      <c r="AH17">
        <f t="shared" si="17"/>
        <v>49</v>
      </c>
      <c r="AI17" t="str">
        <f>INDEX(干支!$B$2:$B$62,MATCH(AH17+1,干支!$A$2:$A$62,0))</f>
        <v>癸酉</v>
      </c>
      <c r="AJ17">
        <f t="shared" si="18"/>
        <v>29</v>
      </c>
      <c r="AK17">
        <f t="shared" si="19"/>
        <v>19</v>
      </c>
      <c r="AL17" t="str">
        <f>INDEX(干支!$B$2:$B$62,MATCH(AK17+1,干支!$A$2:$A$62,0))</f>
        <v>癸卯</v>
      </c>
      <c r="AM17">
        <f t="shared" si="20"/>
        <v>72</v>
      </c>
      <c r="AN17">
        <f t="shared" si="21"/>
        <v>48</v>
      </c>
      <c r="AO17" t="str">
        <f>INDEX(干支!$B$2:$B$62,MATCH(AN17+1,干支!$A$2:$A$62,0))</f>
        <v>壬申</v>
      </c>
      <c r="AP17">
        <f t="shared" si="22"/>
        <v>34</v>
      </c>
      <c r="AQ17">
        <f t="shared" si="23"/>
        <v>18</v>
      </c>
      <c r="AR17" t="str">
        <f>INDEX(干支!$B$2:$B$62,MATCH(AQ17+1,干支!$A$2:$A$62,0))</f>
        <v>壬寅</v>
      </c>
      <c r="AS17">
        <f t="shared" si="24"/>
        <v>77</v>
      </c>
      <c r="AT17">
        <f t="shared" si="25"/>
        <v>47</v>
      </c>
      <c r="AU17" t="str">
        <f>INDEX(干支!$B$2:$B$62,MATCH(AT17+1,干支!$A$2:$A$62,0))</f>
        <v>辛未</v>
      </c>
      <c r="AV17">
        <f t="shared" si="26"/>
        <v>39</v>
      </c>
      <c r="AW17">
        <f t="shared" si="27"/>
        <v>17</v>
      </c>
      <c r="AX17" t="str">
        <f>INDEX(干支!$B$2:$B$62,MATCH(AW17+1,干支!$A$2:$A$62,0))</f>
        <v>辛丑</v>
      </c>
      <c r="AY17">
        <f t="shared" si="28"/>
        <v>1</v>
      </c>
      <c r="AZ17">
        <f t="shared" si="29"/>
        <v>47</v>
      </c>
      <c r="BA17" t="str">
        <f>INDEX(干支!$B$2:$B$62,MATCH(AZ17+1,干支!$A$2:$A$62,0))</f>
        <v>辛未</v>
      </c>
      <c r="BB17">
        <f t="shared" si="30"/>
        <v>44</v>
      </c>
      <c r="BC17">
        <f t="shared" si="31"/>
        <v>16</v>
      </c>
      <c r="BD17" t="str">
        <f>INDEX(干支!$B$2:$B$62,MATCH(BC17+1,干支!$A$2:$A$62,0))</f>
        <v>庚子</v>
      </c>
    </row>
    <row r="18" spans="1:59" ht="13.5">
      <c r="A18" t="s">
        <v>152</v>
      </c>
      <c r="B18" t="s">
        <v>432</v>
      </c>
      <c r="C18" t="s">
        <v>477</v>
      </c>
      <c r="D18">
        <v>575</v>
      </c>
      <c r="E18">
        <f t="shared" ref="E18:E41" si="44">$E$10-D18+$D$10</f>
        <v>142657</v>
      </c>
      <c r="F18">
        <f t="shared" ref="F18:F41" si="45">$F$10-D18+$D$10</f>
        <v>1068</v>
      </c>
      <c r="G18" t="str">
        <f t="shared" ref="G18:G37" si="46">IF(S18&gt;=12,"有","")</f>
        <v/>
      </c>
      <c r="H18" t="str">
        <f t="shared" ref="H18:H37" si="47">IF((S18*12+7*1)&gt;=228,"閏1月",IF((S18*12+7*2)&gt;=228,"閏2月",IF((S18*12+7*3)&gt;=228,"閏3月",IF((S18*12+7*4)&gt;=228,"閏4月",IF((S18*12+7*5)&gt;=228,"閏5月",IF((S18*12+7*6)&gt;=228,"閏6月",IF((S18*12+7*7)&gt;=228,"閏7月",IF((S18*12+7*8)&gt;=228,"閏8月",IF((S18*12+7*9)&gt;=228,"閏9月",IF((S18*12+7*10)&gt;=228,"閏10月",IF((S18*12+7*11)&gt;=228,"閏11月",IF((S18*12+7*12)&gt;=228,"閏12月",""))))))))))))</f>
        <v/>
      </c>
      <c r="I18">
        <f t="shared" si="2"/>
        <v>519</v>
      </c>
      <c r="J18">
        <f t="shared" si="3"/>
        <v>88</v>
      </c>
      <c r="K18">
        <f t="shared" si="4"/>
        <v>57</v>
      </c>
      <c r="L18" t="str">
        <f t="shared" si="34"/>
        <v>第4月</v>
      </c>
      <c r="M18" t="str">
        <f t="shared" si="35"/>
        <v>第10月</v>
      </c>
      <c r="N18" t="str">
        <f t="shared" si="39"/>
        <v/>
      </c>
      <c r="O18" t="str">
        <f t="shared" si="36"/>
        <v>第4月</v>
      </c>
      <c r="P18" t="str">
        <f t="shared" si="37"/>
        <v>第10月</v>
      </c>
      <c r="Q18" t="str">
        <f t="shared" si="42"/>
        <v/>
      </c>
      <c r="R18">
        <f t="shared" si="5"/>
        <v>13209</v>
      </c>
      <c r="S18">
        <f t="shared" si="43"/>
        <v>9</v>
      </c>
      <c r="T18">
        <f t="shared" ref="T18:T37" si="48">QUOTIENT(R18*2392,81)</f>
        <v>390073</v>
      </c>
      <c r="U18">
        <f t="shared" ref="U18:U37" si="49">MOD(R18*2392,81)</f>
        <v>15</v>
      </c>
      <c r="V18">
        <f t="shared" ref="V18:V37" si="50">MOD(T18,60)</f>
        <v>13</v>
      </c>
      <c r="W18" t="str">
        <f>INDEX(干支!$B$2:$B$62,MATCH(V18+1,干支!$A$2:$A$62,0))</f>
        <v>丁酉</v>
      </c>
      <c r="X18">
        <f t="shared" ref="X18:X37" si="51">IF(U18+43&gt;=81,U18+43-81,U18+43)</f>
        <v>58</v>
      </c>
      <c r="Y18">
        <f t="shared" ref="Y18:Y37" si="52">IF(IF(U18+43&gt;=81,V18+29+1,V18+29)&gt;60,IF(U18+43&gt;=81,V18+29+1,V18+29)-60,IF(U18+43&gt;=81,V18+29+1,V18+29))</f>
        <v>42</v>
      </c>
      <c r="Z18" t="str">
        <f>INDEX(干支!$B$2:$B$62,MATCH(Y18+1,干支!$A$2:$A$62,0))</f>
        <v>丙寅</v>
      </c>
      <c r="AA18">
        <f t="shared" ref="AA18:AA37" si="53">IF(X18+43&gt;=81,X18+43-81,X18+43)</f>
        <v>20</v>
      </c>
      <c r="AB18">
        <f t="shared" ref="AB18:AB37" si="54">IF(IF(X18+43&gt;=81,Y18+29+1,Y18+29)&gt;60,IF(X18+43&gt;=81,Y18+29+1,Y18+29)-60,IF(X18+43&gt;=81,Y18+29+1,Y18+29))</f>
        <v>12</v>
      </c>
      <c r="AC18" t="str">
        <f>INDEX(干支!$B$2:$B$62,MATCH(AB18+1,干支!$A$2:$A$62,0))</f>
        <v>丙申</v>
      </c>
      <c r="AD18">
        <f t="shared" ref="AD18:AD37" si="55">IF(AA18+43&gt;=81,AA18+43-81,AA18+43)</f>
        <v>63</v>
      </c>
      <c r="AE18">
        <f t="shared" ref="AE18:AE37" si="56">IF(IF(AA18+43&gt;=81,AB18+29+1,AB18+29)&gt;60,IF(AA18+43&gt;=81,AB18+29+1,AB18+29)-60,IF(AA18+43&gt;=81,AB18+29+1,AB18+29))</f>
        <v>41</v>
      </c>
      <c r="AF18" t="str">
        <f>INDEX(干支!$B$2:$B$62,MATCH(AE18+1,干支!$A$2:$A$62,0))</f>
        <v>乙丑</v>
      </c>
      <c r="AG18">
        <f t="shared" ref="AG18:AG37" si="57">IF(AD18+43&gt;=81,AD18+43-81,AD18+43)</f>
        <v>25</v>
      </c>
      <c r="AH18">
        <f t="shared" ref="AH18:AH37" si="58">IF(IF(AD18+43&gt;=81,AE18+29+1,AE18+29)&gt;60,IF(AD18+43&gt;=81,AE18+29+1,AE18+29)-60,IF(AD18+43&gt;=81,AE18+29+1,AE18+29))</f>
        <v>11</v>
      </c>
      <c r="AI18" t="str">
        <f>INDEX(干支!$B$2:$B$62,MATCH(AH18+1,干支!$A$2:$A$62,0))</f>
        <v>乙未</v>
      </c>
      <c r="AJ18">
        <f t="shared" ref="AJ18:AJ37" si="59">IF(AG18+43&gt;=81,AG18+43-81,AG18+43)</f>
        <v>68</v>
      </c>
      <c r="AK18">
        <f t="shared" ref="AK18:AK37" si="60">IF(IF(AG18+43&gt;=81,AH18+29+1,AH18+29)&gt;60,IF(AG18+43&gt;=81,AH18+29+1,AH18+29)-60,IF(AG18+43&gt;=81,AH18+29+1,AH18+29))</f>
        <v>40</v>
      </c>
      <c r="AL18" t="str">
        <f>INDEX(干支!$B$2:$B$62,MATCH(AK18+1,干支!$A$2:$A$62,0))</f>
        <v>甲子</v>
      </c>
      <c r="AM18">
        <f t="shared" ref="AM18:AM37" si="61">IF(AJ18+43&gt;=81,AJ18+43-81,AJ18+43)</f>
        <v>30</v>
      </c>
      <c r="AN18">
        <f t="shared" ref="AN18:AN37" si="62">IF(IF(AJ18+43&gt;=81,AK18+29+1,AK18+29)&gt;60,IF(AJ18+43&gt;=81,AK18+29+1,AK18+29)-60,IF(AJ18+43&gt;=81,AK18+29+1,AK18+29))</f>
        <v>10</v>
      </c>
      <c r="AO18" t="str">
        <f>INDEX(干支!$B$2:$B$62,MATCH(AN18+1,干支!$A$2:$A$62,0))</f>
        <v>甲午</v>
      </c>
      <c r="AP18">
        <f t="shared" ref="AP18:AP37" si="63">IF(AM18+43&gt;=81,AM18+43-81,AM18+43)</f>
        <v>73</v>
      </c>
      <c r="AQ18">
        <f t="shared" ref="AQ18:AQ37" si="64">IF(IF(AM18+43&gt;=81,AN18+29+1,AN18+29)&gt;60,IF(AM18+43&gt;=81,AN18+29+1,AN18+29)-60,IF(AM18+43&gt;=81,AN18+29+1,AN18+29))</f>
        <v>39</v>
      </c>
      <c r="AR18" t="str">
        <f>INDEX(干支!$B$2:$B$62,MATCH(AQ18+1,干支!$A$2:$A$62,0))</f>
        <v>癸亥</v>
      </c>
      <c r="AS18">
        <f t="shared" ref="AS18:AS37" si="65">IF(AP18+43&gt;=81,AP18+43-81,AP18+43)</f>
        <v>35</v>
      </c>
      <c r="AT18">
        <f t="shared" ref="AT18:AT37" si="66">IF(IF(AP18+43&gt;=81,AQ18+29+1,AQ18+29)&gt;60,IF(AP18+43&gt;=81,AQ18+29+1,AQ18+29)-60,IF(AP18+43&gt;=81,AQ18+29+1,AQ18+29))</f>
        <v>9</v>
      </c>
      <c r="AU18" t="str">
        <f>INDEX(干支!$B$2:$B$62,MATCH(AT18+1,干支!$A$2:$A$62,0))</f>
        <v>癸巳</v>
      </c>
      <c r="AV18">
        <f t="shared" ref="AV18:AV37" si="67">IF(AS18+43&gt;=81,AS18+43-81,AS18+43)</f>
        <v>78</v>
      </c>
      <c r="AW18">
        <f t="shared" ref="AW18:AW37" si="68">IF(IF(AS18+43&gt;=81,AT18+29+1,AT18+29)&gt;60,IF(AS18+43&gt;=81,AT18+29+1,AT18+29)-60,IF(AS18+43&gt;=81,AT18+29+1,AT18+29))</f>
        <v>38</v>
      </c>
      <c r="AX18" t="str">
        <f>INDEX(干支!$B$2:$B$62,MATCH(AW18+1,干支!$A$2:$A$62,0))</f>
        <v>壬戌</v>
      </c>
      <c r="AY18">
        <f t="shared" ref="AY18:AY37" si="69">IF(AV18+43&gt;=81,AV18+43-81,AV18+43)</f>
        <v>40</v>
      </c>
      <c r="AZ18">
        <f t="shared" ref="AZ18:AZ37" si="70">IF(IF(AV18+43&gt;=81,AW18+29+1,AW18+29)&gt;60,IF(AV18+43&gt;=81,AW18+29+1,AW18+29)-60,IF(AV18+43&gt;=81,AW18+29+1,AW18+29))</f>
        <v>8</v>
      </c>
      <c r="BA18" t="str">
        <f>INDEX(干支!$B$2:$B$62,MATCH(AZ18+1,干支!$A$2:$A$62,0))</f>
        <v>壬辰</v>
      </c>
      <c r="BB18">
        <f t="shared" ref="BB18:BB37" si="71">IF(AY18+43&gt;=81,AY18+43-81,AY18+43)</f>
        <v>2</v>
      </c>
      <c r="BC18">
        <f t="shared" ref="BC18:BC37" si="72">IF(IF(AY18+43&gt;=81,AZ18+29+1,AZ18+29)&gt;60,IF(AY18+43&gt;=81,AZ18+29+1,AZ18+29)-60,IF(AY18+43&gt;=81,AZ18+29+1,AZ18+29))</f>
        <v>38</v>
      </c>
      <c r="BD18" t="str">
        <f>INDEX(干支!$B$2:$B$62,MATCH(BC18+1,干支!$A$2:$A$62,0))</f>
        <v>壬戌</v>
      </c>
    </row>
    <row r="19" spans="1:59" ht="13.5">
      <c r="A19" t="s">
        <v>156</v>
      </c>
      <c r="B19" t="s">
        <v>425</v>
      </c>
      <c r="C19" t="s">
        <v>483</v>
      </c>
      <c r="D19">
        <v>574</v>
      </c>
      <c r="E19">
        <f t="shared" si="44"/>
        <v>142658</v>
      </c>
      <c r="F19">
        <f t="shared" si="45"/>
        <v>1069</v>
      </c>
      <c r="G19" t="str">
        <f t="shared" si="46"/>
        <v>有</v>
      </c>
      <c r="H19" t="str">
        <f t="shared" si="47"/>
        <v>閏6月</v>
      </c>
      <c r="I19">
        <f t="shared" si="2"/>
        <v>531</v>
      </c>
      <c r="J19">
        <f t="shared" si="3"/>
        <v>90</v>
      </c>
      <c r="K19">
        <f t="shared" si="4"/>
        <v>63</v>
      </c>
      <c r="L19" t="str">
        <f t="shared" si="34"/>
        <v>第4月</v>
      </c>
      <c r="M19" t="str">
        <f t="shared" si="35"/>
        <v>第9月</v>
      </c>
      <c r="N19" t="str">
        <f t="shared" si="39"/>
        <v/>
      </c>
      <c r="O19" t="str">
        <f t="shared" si="36"/>
        <v>第4月</v>
      </c>
      <c r="P19" t="str">
        <f t="shared" si="37"/>
        <v>第10月</v>
      </c>
      <c r="Q19" t="str">
        <f t="shared" si="42"/>
        <v/>
      </c>
      <c r="R19">
        <f t="shared" si="5"/>
        <v>13221</v>
      </c>
      <c r="S19">
        <f t="shared" si="43"/>
        <v>16</v>
      </c>
      <c r="T19">
        <f t="shared" si="48"/>
        <v>390427</v>
      </c>
      <c r="U19">
        <f t="shared" si="49"/>
        <v>45</v>
      </c>
      <c r="V19">
        <f t="shared" si="50"/>
        <v>7</v>
      </c>
      <c r="W19" t="str">
        <f>INDEX(干支!$B$2:$B$62,MATCH(V19+1,干支!$A$2:$A$62,0))</f>
        <v>辛卯</v>
      </c>
      <c r="X19">
        <f t="shared" si="51"/>
        <v>7</v>
      </c>
      <c r="Y19">
        <f t="shared" si="52"/>
        <v>37</v>
      </c>
      <c r="Z19" t="str">
        <f>INDEX(干支!$B$2:$B$62,MATCH(Y19+1,干支!$A$2:$A$62,0))</f>
        <v>辛酉</v>
      </c>
      <c r="AA19">
        <f t="shared" si="53"/>
        <v>50</v>
      </c>
      <c r="AB19">
        <f t="shared" si="54"/>
        <v>6</v>
      </c>
      <c r="AC19" t="str">
        <f>INDEX(干支!$B$2:$B$62,MATCH(AB19+1,干支!$A$2:$A$62,0))</f>
        <v>庚寅</v>
      </c>
      <c r="AD19">
        <f t="shared" si="55"/>
        <v>12</v>
      </c>
      <c r="AE19">
        <f t="shared" si="56"/>
        <v>36</v>
      </c>
      <c r="AF19" t="str">
        <f>INDEX(干支!$B$2:$B$62,MATCH(AE19+1,干支!$A$2:$A$62,0))</f>
        <v>庚申</v>
      </c>
      <c r="AG19">
        <f t="shared" si="57"/>
        <v>55</v>
      </c>
      <c r="AH19">
        <f t="shared" si="58"/>
        <v>5</v>
      </c>
      <c r="AI19" t="str">
        <f>INDEX(干支!$B$2:$B$62,MATCH(AH19+1,干支!$A$2:$A$62,0))</f>
        <v>己丑</v>
      </c>
      <c r="AJ19">
        <f t="shared" si="59"/>
        <v>17</v>
      </c>
      <c r="AK19">
        <f t="shared" si="60"/>
        <v>35</v>
      </c>
      <c r="AL19" t="str">
        <f>INDEX(干支!$B$2:$B$62,MATCH(AK19+1,干支!$A$2:$A$62,0))</f>
        <v>己未</v>
      </c>
      <c r="AM19">
        <f t="shared" si="61"/>
        <v>60</v>
      </c>
      <c r="AN19">
        <f t="shared" si="62"/>
        <v>4</v>
      </c>
      <c r="AO19" t="str">
        <f>INDEX(干支!$B$2:$B$62,MATCH(AN19+1,干支!$A$2:$A$62,0))</f>
        <v>戊子</v>
      </c>
      <c r="AP19">
        <f t="shared" si="63"/>
        <v>22</v>
      </c>
      <c r="AQ19">
        <f t="shared" si="64"/>
        <v>34</v>
      </c>
      <c r="AR19" t="str">
        <f>INDEX(干支!$B$2:$B$62,MATCH(AQ19+1,干支!$A$2:$A$62,0))</f>
        <v>戊午</v>
      </c>
      <c r="AS19">
        <f t="shared" si="65"/>
        <v>65</v>
      </c>
      <c r="AT19">
        <f t="shared" si="66"/>
        <v>3</v>
      </c>
      <c r="AU19" t="str">
        <f>INDEX(干支!$B$2:$B$62,MATCH(AT19+1,干支!$A$2:$A$62,0))</f>
        <v>丁亥</v>
      </c>
      <c r="AV19">
        <f t="shared" si="67"/>
        <v>27</v>
      </c>
      <c r="AW19">
        <f t="shared" si="68"/>
        <v>33</v>
      </c>
      <c r="AX19" t="str">
        <f>INDEX(干支!$B$2:$B$62,MATCH(AW19+1,干支!$A$2:$A$62,0))</f>
        <v>丁巳</v>
      </c>
      <c r="AY19">
        <f t="shared" si="69"/>
        <v>70</v>
      </c>
      <c r="AZ19">
        <f t="shared" si="70"/>
        <v>2</v>
      </c>
      <c r="BA19" t="str">
        <f>INDEX(干支!$B$2:$B$62,MATCH(AZ19+1,干支!$A$2:$A$62,0))</f>
        <v>丙戌</v>
      </c>
      <c r="BB19">
        <f t="shared" si="71"/>
        <v>32</v>
      </c>
      <c r="BC19">
        <f t="shared" si="72"/>
        <v>32</v>
      </c>
      <c r="BD19" t="str">
        <f>INDEX(干支!$B$2:$B$62,MATCH(BC19+1,干支!$A$2:$A$62,0))</f>
        <v>丙辰</v>
      </c>
      <c r="BE19">
        <f t="shared" ref="BE19:BE33" si="73">IF(BB19+43&gt;=81,BB19+43-81,BB19+43)</f>
        <v>75</v>
      </c>
      <c r="BF19">
        <f t="shared" ref="BF19:BF33" si="74">IF(IF(BB19+43&gt;=81,BC19+29+1,BC19+29)&gt;60,IF(BB19+43&gt;=81,BC19+29+1,BC19+29)-60,IF(BB19+43&gt;=81,BC19+29+1,BC19+29))</f>
        <v>1</v>
      </c>
      <c r="BG19" t="str">
        <f>INDEX(干支!$B$2:$B$62,MATCH(BF19+1,干支!$A$2:$A$62,0))</f>
        <v>乙酉</v>
      </c>
    </row>
    <row r="20" spans="1:59" ht="13.5">
      <c r="A20" s="3" t="s">
        <v>582</v>
      </c>
      <c r="D20">
        <v>560</v>
      </c>
      <c r="E20">
        <f t="shared" ref="E20" si="75">$E$10-D20+$D$10</f>
        <v>142672</v>
      </c>
      <c r="F20">
        <f t="shared" ref="F20" si="76">$F$10-D20+$D$10</f>
        <v>1083</v>
      </c>
      <c r="G20" t="str">
        <f t="shared" ref="G20" si="77">IF(S20&gt;=12,"有","")</f>
        <v/>
      </c>
      <c r="H20" t="str">
        <f t="shared" ref="H20" si="78">IF((S20*12+7*1)&gt;=228,"閏1月",IF((S20*12+7*2)&gt;=228,"閏2月",IF((S20*12+7*3)&gt;=228,"閏3月",IF((S20*12+7*4)&gt;=228,"閏4月",IF((S20*12+7*5)&gt;=228,"閏5月",IF((S20*12+7*6)&gt;=228,"閏6月",IF((S20*12+7*7)&gt;=228,"閏7月",IF((S20*12+7*8)&gt;=228,"閏8月",IF((S20*12+7*9)&gt;=228,"閏9月",IF((S20*12+7*10)&gt;=228,"閏10月",IF((S20*12+7*11)&gt;=228,"閏11月",IF((S20*12+7*12)&gt;=228,"閏12月",""))))))))))))</f>
        <v/>
      </c>
      <c r="I20">
        <f t="shared" ref="I20" si="79">MOD(R20,6345)</f>
        <v>705</v>
      </c>
      <c r="J20">
        <f t="shared" ref="J20" si="80">QUOTIENT(I20*23,135)</f>
        <v>120</v>
      </c>
      <c r="K20">
        <f t="shared" ref="K20" si="81">MOD(I20*23,135)</f>
        <v>15</v>
      </c>
      <c r="L20" t="str">
        <f t="shared" ref="L20" si="82">IF(K20+23*1&gt;=135,"天正",IF(K20+23*2&gt;=135,"第2月",IF(K20+23*3&gt;=135,"第3月",IF(K20+23*4&gt;=135,"第4月",IF(K20+23*5&gt;=135,"第5月",IF(K20+23*6&gt;=135,"第6月",))))))</f>
        <v>第6月</v>
      </c>
      <c r="M20" t="str">
        <f t="shared" ref="M20" si="83">IF(K20+23*6&gt;=270,"第6月",IF(K20+23*7&gt;=270,"第7月",IF(K20+23*8&gt;=270,"第8月",IF(K20+23*9&gt;=270,"第9月",IF(K20+23*10&gt;=270,"第10月",IF(K20+23*11&gt;=270,"第11月",IF(K20+23*12&gt;=270,"第12月",IF(K20+23*13&gt;=270,"第13月",))))))))</f>
        <v>第12月</v>
      </c>
      <c r="N20" t="str">
        <f t="shared" ref="N20" si="84">IF(K20+23*12&gt;=405,"第12月",IF(K20+23*13&gt;=405,"第13月",""))</f>
        <v/>
      </c>
      <c r="O20" t="str">
        <f t="shared" si="36"/>
        <v>第6月</v>
      </c>
      <c r="P20" t="str">
        <f t="shared" si="37"/>
        <v>第12月</v>
      </c>
      <c r="Q20" t="str">
        <f t="shared" si="42"/>
        <v/>
      </c>
      <c r="R20">
        <f t="shared" si="5"/>
        <v>13395</v>
      </c>
      <c r="S20">
        <f t="shared" si="43"/>
        <v>0</v>
      </c>
      <c r="T20">
        <f t="shared" ref="T20" si="85">QUOTIENT(R20*2392,81)</f>
        <v>395565</v>
      </c>
      <c r="U20">
        <f t="shared" ref="U20" si="86">MOD(R20*2392,81)</f>
        <v>75</v>
      </c>
      <c r="V20">
        <f t="shared" ref="V20" si="87">MOD(T20,60)</f>
        <v>45</v>
      </c>
      <c r="W20" t="str">
        <f>INDEX(干支!$B$2:$B$62,MATCH(V20+1,干支!$A$2:$A$62,0))</f>
        <v>己巳</v>
      </c>
      <c r="X20">
        <f t="shared" ref="X20" si="88">IF(U20+43&gt;=81,U20+43-81,U20+43)</f>
        <v>37</v>
      </c>
      <c r="Y20">
        <f t="shared" ref="Y20" si="89">IF(IF(U20+43&gt;=81,V20+29+1,V20+29)&gt;60,IF(U20+43&gt;=81,V20+29+1,V20+29)-60,IF(U20+43&gt;=81,V20+29+1,V20+29))</f>
        <v>15</v>
      </c>
      <c r="Z20" t="str">
        <f>INDEX(干支!$B$2:$B$62,MATCH(Y20+1,干支!$A$2:$A$62,0))</f>
        <v>己亥</v>
      </c>
      <c r="AA20">
        <f t="shared" ref="AA20" si="90">IF(X20+43&gt;=81,X20+43-81,X20+43)</f>
        <v>80</v>
      </c>
      <c r="AB20">
        <f t="shared" ref="AB20" si="91">IF(IF(X20+43&gt;=81,Y20+29+1,Y20+29)&gt;60,IF(X20+43&gt;=81,Y20+29+1,Y20+29)-60,IF(X20+43&gt;=81,Y20+29+1,Y20+29))</f>
        <v>44</v>
      </c>
      <c r="AC20" t="str">
        <f>INDEX(干支!$B$2:$B$62,MATCH(AB20+1,干支!$A$2:$A$62,0))</f>
        <v>戊辰</v>
      </c>
      <c r="AD20">
        <f t="shared" ref="AD20" si="92">IF(AA20+43&gt;=81,AA20+43-81,AA20+43)</f>
        <v>42</v>
      </c>
      <c r="AE20">
        <f t="shared" ref="AE20" si="93">IF(IF(AA20+43&gt;=81,AB20+29+1,AB20+29)&gt;60,IF(AA20+43&gt;=81,AB20+29+1,AB20+29)-60,IF(AA20+43&gt;=81,AB20+29+1,AB20+29))</f>
        <v>14</v>
      </c>
      <c r="AF20" t="str">
        <f>INDEX(干支!$B$2:$B$62,MATCH(AE20+1,干支!$A$2:$A$62,0))</f>
        <v>戊戌</v>
      </c>
      <c r="AG20">
        <f t="shared" ref="AG20" si="94">IF(AD20+43&gt;=81,AD20+43-81,AD20+43)</f>
        <v>4</v>
      </c>
      <c r="AH20">
        <f t="shared" ref="AH20" si="95">IF(IF(AD20+43&gt;=81,AE20+29+1,AE20+29)&gt;60,IF(AD20+43&gt;=81,AE20+29+1,AE20+29)-60,IF(AD20+43&gt;=81,AE20+29+1,AE20+29))</f>
        <v>44</v>
      </c>
      <c r="AI20" t="str">
        <f>INDEX(干支!$B$2:$B$62,MATCH(AH20+1,干支!$A$2:$A$62,0))</f>
        <v>戊辰</v>
      </c>
      <c r="AJ20">
        <f t="shared" ref="AJ20" si="96">IF(AG20+43&gt;=81,AG20+43-81,AG20+43)</f>
        <v>47</v>
      </c>
      <c r="AK20">
        <f t="shared" ref="AK20" si="97">IF(IF(AG20+43&gt;=81,AH20+29+1,AH20+29)&gt;60,IF(AG20+43&gt;=81,AH20+29+1,AH20+29)-60,IF(AG20+43&gt;=81,AH20+29+1,AH20+29))</f>
        <v>13</v>
      </c>
      <c r="AL20" t="str">
        <f>INDEX(干支!$B$2:$B$62,MATCH(AK20+1,干支!$A$2:$A$62,0))</f>
        <v>丁酉</v>
      </c>
      <c r="AM20">
        <f t="shared" ref="AM20" si="98">IF(AJ20+43&gt;=81,AJ20+43-81,AJ20+43)</f>
        <v>9</v>
      </c>
      <c r="AN20">
        <f t="shared" ref="AN20" si="99">IF(IF(AJ20+43&gt;=81,AK20+29+1,AK20+29)&gt;60,IF(AJ20+43&gt;=81,AK20+29+1,AK20+29)-60,IF(AJ20+43&gt;=81,AK20+29+1,AK20+29))</f>
        <v>43</v>
      </c>
      <c r="AO20" t="str">
        <f>INDEX(干支!$B$2:$B$62,MATCH(AN20+1,干支!$A$2:$A$62,0))</f>
        <v>丁卯</v>
      </c>
      <c r="AP20">
        <f t="shared" ref="AP20" si="100">IF(AM20+43&gt;=81,AM20+43-81,AM20+43)</f>
        <v>52</v>
      </c>
      <c r="AQ20">
        <f t="shared" ref="AQ20" si="101">IF(IF(AM20+43&gt;=81,AN20+29+1,AN20+29)&gt;60,IF(AM20+43&gt;=81,AN20+29+1,AN20+29)-60,IF(AM20+43&gt;=81,AN20+29+1,AN20+29))</f>
        <v>12</v>
      </c>
      <c r="AR20" t="str">
        <f>INDEX(干支!$B$2:$B$62,MATCH(AQ20+1,干支!$A$2:$A$62,0))</f>
        <v>丙申</v>
      </c>
      <c r="AS20">
        <f t="shared" ref="AS20" si="102">IF(AP20+43&gt;=81,AP20+43-81,AP20+43)</f>
        <v>14</v>
      </c>
      <c r="AT20">
        <f t="shared" ref="AT20" si="103">IF(IF(AP20+43&gt;=81,AQ20+29+1,AQ20+29)&gt;60,IF(AP20+43&gt;=81,AQ20+29+1,AQ20+29)-60,IF(AP20+43&gt;=81,AQ20+29+1,AQ20+29))</f>
        <v>42</v>
      </c>
      <c r="AU20" t="str">
        <f>INDEX(干支!$B$2:$B$62,MATCH(AT20+1,干支!$A$2:$A$62,0))</f>
        <v>丙寅</v>
      </c>
      <c r="AV20">
        <f t="shared" ref="AV20" si="104">IF(AS20+43&gt;=81,AS20+43-81,AS20+43)</f>
        <v>57</v>
      </c>
      <c r="AW20">
        <f t="shared" ref="AW20" si="105">IF(IF(AS20+43&gt;=81,AT20+29+1,AT20+29)&gt;60,IF(AS20+43&gt;=81,AT20+29+1,AT20+29)-60,IF(AS20+43&gt;=81,AT20+29+1,AT20+29))</f>
        <v>11</v>
      </c>
      <c r="AX20" t="str">
        <f>INDEX(干支!$B$2:$B$62,MATCH(AW20+1,干支!$A$2:$A$62,0))</f>
        <v>乙未</v>
      </c>
      <c r="AY20">
        <f t="shared" ref="AY20" si="106">IF(AV20+43&gt;=81,AV20+43-81,AV20+43)</f>
        <v>19</v>
      </c>
      <c r="AZ20">
        <f t="shared" ref="AZ20" si="107">IF(IF(AV20+43&gt;=81,AW20+29+1,AW20+29)&gt;60,IF(AV20+43&gt;=81,AW20+29+1,AW20+29)-60,IF(AV20+43&gt;=81,AW20+29+1,AW20+29))</f>
        <v>41</v>
      </c>
      <c r="BA20" t="str">
        <f>INDEX(干支!$B$2:$B$62,MATCH(AZ20+1,干支!$A$2:$A$62,0))</f>
        <v>乙丑</v>
      </c>
      <c r="BB20">
        <f t="shared" ref="BB20" si="108">IF(AY20+43&gt;=81,AY20+43-81,AY20+43)</f>
        <v>62</v>
      </c>
      <c r="BC20">
        <f t="shared" ref="BC20" si="109">IF(IF(AY20+43&gt;=81,AZ20+29+1,AZ20+29)&gt;60,IF(AY20+43&gt;=81,AZ20+29+1,AZ20+29)-60,IF(AY20+43&gt;=81,AZ20+29+1,AZ20+29))</f>
        <v>10</v>
      </c>
      <c r="BD20" t="str">
        <f>INDEX(干支!$B$2:$B$62,MATCH(BC20+1,干支!$A$2:$A$62,0))</f>
        <v>甲午</v>
      </c>
      <c r="BE20">
        <f t="shared" ref="BE20" si="110">IF(BB20+43&gt;=81,BB20+43-81,BB20+43)</f>
        <v>24</v>
      </c>
      <c r="BF20">
        <f t="shared" ref="BF20" si="111">IF(IF(BB20+43&gt;=81,BC20+29+1,BC20+29)&gt;60,IF(BB20+43&gt;=81,BC20+29+1,BC20+29)-60,IF(BB20+43&gt;=81,BC20+29+1,BC20+29))</f>
        <v>40</v>
      </c>
      <c r="BG20" t="str">
        <f>INDEX(干支!$B$2:$B$62,MATCH(BF20+1,干支!$A$2:$A$62,0))</f>
        <v>甲子</v>
      </c>
    </row>
    <row r="21" spans="1:59" ht="13.5">
      <c r="A21" s="3" t="s">
        <v>162</v>
      </c>
      <c r="B21" t="s">
        <v>435</v>
      </c>
      <c r="C21" t="s">
        <v>484</v>
      </c>
      <c r="D21">
        <v>559</v>
      </c>
      <c r="E21">
        <f t="shared" si="44"/>
        <v>142673</v>
      </c>
      <c r="F21">
        <f t="shared" si="45"/>
        <v>1084</v>
      </c>
      <c r="G21" t="str">
        <f t="shared" si="46"/>
        <v/>
      </c>
      <c r="H21" t="str">
        <f t="shared" si="47"/>
        <v/>
      </c>
      <c r="I21">
        <f t="shared" si="2"/>
        <v>717</v>
      </c>
      <c r="J21">
        <f t="shared" si="3"/>
        <v>122</v>
      </c>
      <c r="K21">
        <f t="shared" si="4"/>
        <v>21</v>
      </c>
      <c r="L21" t="str">
        <f t="shared" si="34"/>
        <v>第5月</v>
      </c>
      <c r="M21" t="str">
        <f t="shared" si="35"/>
        <v>第11月</v>
      </c>
      <c r="N21" t="str">
        <f t="shared" si="39"/>
        <v/>
      </c>
      <c r="O21" t="str">
        <f t="shared" si="36"/>
        <v>第6月</v>
      </c>
      <c r="P21" t="str">
        <f t="shared" si="37"/>
        <v>第12月</v>
      </c>
      <c r="Q21" t="str">
        <f t="shared" si="42"/>
        <v/>
      </c>
      <c r="R21">
        <f t="shared" si="5"/>
        <v>13407</v>
      </c>
      <c r="S21">
        <f t="shared" si="43"/>
        <v>7</v>
      </c>
      <c r="T21">
        <f t="shared" si="48"/>
        <v>395920</v>
      </c>
      <c r="U21">
        <f t="shared" si="49"/>
        <v>24</v>
      </c>
      <c r="V21">
        <f t="shared" si="50"/>
        <v>40</v>
      </c>
      <c r="W21" t="str">
        <f>INDEX(干支!$B$2:$B$62,MATCH(V21+1,干支!$A$2:$A$62,0))</f>
        <v>甲子</v>
      </c>
      <c r="X21">
        <f t="shared" si="51"/>
        <v>67</v>
      </c>
      <c r="Y21">
        <f t="shared" si="52"/>
        <v>9</v>
      </c>
      <c r="Z21" t="str">
        <f>INDEX(干支!$B$2:$B$62,MATCH(Y21+1,干支!$A$2:$A$62,0))</f>
        <v>癸巳</v>
      </c>
      <c r="AA21">
        <f t="shared" si="53"/>
        <v>29</v>
      </c>
      <c r="AB21">
        <f t="shared" si="54"/>
        <v>39</v>
      </c>
      <c r="AC21" t="str">
        <f>INDEX(干支!$B$2:$B$62,MATCH(AB21+1,干支!$A$2:$A$62,0))</f>
        <v>癸亥</v>
      </c>
      <c r="AD21">
        <f t="shared" si="55"/>
        <v>72</v>
      </c>
      <c r="AE21">
        <f t="shared" si="56"/>
        <v>8</v>
      </c>
      <c r="AF21" t="str">
        <f>INDEX(干支!$B$2:$B$62,MATCH(AE21+1,干支!$A$2:$A$62,0))</f>
        <v>壬辰</v>
      </c>
      <c r="AG21">
        <f t="shared" si="57"/>
        <v>34</v>
      </c>
      <c r="AH21">
        <f t="shared" si="58"/>
        <v>38</v>
      </c>
      <c r="AI21" t="str">
        <f>INDEX(干支!$B$2:$B$62,MATCH(AH21+1,干支!$A$2:$A$62,0))</f>
        <v>壬戌</v>
      </c>
      <c r="AJ21">
        <f t="shared" si="59"/>
        <v>77</v>
      </c>
      <c r="AK21">
        <f t="shared" si="60"/>
        <v>7</v>
      </c>
      <c r="AL21" t="str">
        <f>INDEX(干支!$B$2:$B$62,MATCH(AK21+1,干支!$A$2:$A$62,0))</f>
        <v>辛卯</v>
      </c>
      <c r="AM21">
        <f t="shared" si="61"/>
        <v>39</v>
      </c>
      <c r="AN21">
        <f t="shared" si="62"/>
        <v>37</v>
      </c>
      <c r="AO21" t="str">
        <f>INDEX(干支!$B$2:$B$62,MATCH(AN21+1,干支!$A$2:$A$62,0))</f>
        <v>辛酉</v>
      </c>
      <c r="AP21">
        <f t="shared" si="63"/>
        <v>1</v>
      </c>
      <c r="AQ21">
        <f t="shared" si="64"/>
        <v>7</v>
      </c>
      <c r="AR21" t="str">
        <f>INDEX(干支!$B$2:$B$62,MATCH(AQ21+1,干支!$A$2:$A$62,0))</f>
        <v>辛卯</v>
      </c>
      <c r="AS21">
        <f t="shared" si="65"/>
        <v>44</v>
      </c>
      <c r="AT21">
        <f t="shared" si="66"/>
        <v>36</v>
      </c>
      <c r="AU21" t="str">
        <f>INDEX(干支!$B$2:$B$62,MATCH(AT21+1,干支!$A$2:$A$62,0))</f>
        <v>庚申</v>
      </c>
      <c r="AV21">
        <f t="shared" si="67"/>
        <v>6</v>
      </c>
      <c r="AW21">
        <f t="shared" si="68"/>
        <v>6</v>
      </c>
      <c r="AX21" t="str">
        <f>INDEX(干支!$B$2:$B$62,MATCH(AW21+1,干支!$A$2:$A$62,0))</f>
        <v>庚寅</v>
      </c>
      <c r="AY21">
        <f t="shared" si="69"/>
        <v>49</v>
      </c>
      <c r="AZ21">
        <f t="shared" si="70"/>
        <v>35</v>
      </c>
      <c r="BA21" t="str">
        <f>INDEX(干支!$B$2:$B$62,MATCH(AZ21+1,干支!$A$2:$A$62,0))</f>
        <v>己未</v>
      </c>
      <c r="BB21">
        <f t="shared" si="71"/>
        <v>11</v>
      </c>
      <c r="BC21">
        <f t="shared" si="72"/>
        <v>5</v>
      </c>
      <c r="BD21" t="str">
        <f>INDEX(干支!$B$2:$B$62,MATCH(BC21+1,干支!$A$2:$A$62,0))</f>
        <v>己丑</v>
      </c>
    </row>
    <row r="22" spans="1:59" ht="13.5">
      <c r="A22" t="s">
        <v>166</v>
      </c>
      <c r="B22" t="s">
        <v>422</v>
      </c>
      <c r="C22" t="s">
        <v>478</v>
      </c>
      <c r="D22">
        <v>558</v>
      </c>
      <c r="E22">
        <f t="shared" si="44"/>
        <v>142674</v>
      </c>
      <c r="F22">
        <f t="shared" si="45"/>
        <v>1085</v>
      </c>
      <c r="G22" t="str">
        <f t="shared" si="46"/>
        <v>有</v>
      </c>
      <c r="H22" t="str">
        <f t="shared" si="47"/>
        <v>閏9月</v>
      </c>
      <c r="I22">
        <f t="shared" si="2"/>
        <v>729</v>
      </c>
      <c r="J22">
        <f t="shared" si="3"/>
        <v>124</v>
      </c>
      <c r="K22">
        <f t="shared" si="4"/>
        <v>27</v>
      </c>
      <c r="L22" t="str">
        <f t="shared" si="34"/>
        <v>第5月</v>
      </c>
      <c r="M22" t="str">
        <f t="shared" si="35"/>
        <v>第11月</v>
      </c>
      <c r="N22" t="str">
        <f t="shared" si="39"/>
        <v/>
      </c>
      <c r="O22" t="str">
        <f t="shared" si="36"/>
        <v>第6月</v>
      </c>
      <c r="P22" t="str">
        <f t="shared" si="37"/>
        <v>第12月</v>
      </c>
      <c r="Q22" t="str">
        <f t="shared" si="42"/>
        <v/>
      </c>
      <c r="R22">
        <f t="shared" si="5"/>
        <v>13419</v>
      </c>
      <c r="S22">
        <f t="shared" si="43"/>
        <v>14</v>
      </c>
      <c r="T22">
        <f t="shared" si="48"/>
        <v>396274</v>
      </c>
      <c r="U22">
        <f t="shared" si="49"/>
        <v>54</v>
      </c>
      <c r="V22">
        <f t="shared" si="50"/>
        <v>34</v>
      </c>
      <c r="W22" t="str">
        <f>INDEX(干支!$B$2:$B$62,MATCH(V22+1,干支!$A$2:$A$62,0))</f>
        <v>戊午</v>
      </c>
      <c r="X22">
        <f t="shared" si="51"/>
        <v>16</v>
      </c>
      <c r="Y22">
        <f t="shared" si="52"/>
        <v>4</v>
      </c>
      <c r="Z22" t="str">
        <f>INDEX(干支!$B$2:$B$62,MATCH(Y22+1,干支!$A$2:$A$62,0))</f>
        <v>戊子</v>
      </c>
      <c r="AA22">
        <f t="shared" si="53"/>
        <v>59</v>
      </c>
      <c r="AB22">
        <f t="shared" si="54"/>
        <v>33</v>
      </c>
      <c r="AC22" t="str">
        <f>INDEX(干支!$B$2:$B$62,MATCH(AB22+1,干支!$A$2:$A$62,0))</f>
        <v>丁巳</v>
      </c>
      <c r="AD22">
        <f t="shared" si="55"/>
        <v>21</v>
      </c>
      <c r="AE22">
        <f t="shared" si="56"/>
        <v>3</v>
      </c>
      <c r="AF22" t="str">
        <f>INDEX(干支!$B$2:$B$62,MATCH(AE22+1,干支!$A$2:$A$62,0))</f>
        <v>丁亥</v>
      </c>
      <c r="AG22">
        <f t="shared" si="57"/>
        <v>64</v>
      </c>
      <c r="AH22">
        <f t="shared" si="58"/>
        <v>32</v>
      </c>
      <c r="AI22" t="str">
        <f>INDEX(干支!$B$2:$B$62,MATCH(AH22+1,干支!$A$2:$A$62,0))</f>
        <v>丙辰</v>
      </c>
      <c r="AJ22">
        <f t="shared" si="59"/>
        <v>26</v>
      </c>
      <c r="AK22">
        <f t="shared" si="60"/>
        <v>2</v>
      </c>
      <c r="AL22" t="str">
        <f>INDEX(干支!$B$2:$B$62,MATCH(AK22+1,干支!$A$2:$A$62,0))</f>
        <v>丙戌</v>
      </c>
      <c r="AM22">
        <f t="shared" si="61"/>
        <v>69</v>
      </c>
      <c r="AN22">
        <f t="shared" si="62"/>
        <v>31</v>
      </c>
      <c r="AO22" t="str">
        <f>INDEX(干支!$B$2:$B$62,MATCH(AN22+1,干支!$A$2:$A$62,0))</f>
        <v>乙卯</v>
      </c>
      <c r="AP22">
        <f t="shared" si="63"/>
        <v>31</v>
      </c>
      <c r="AQ22">
        <f t="shared" si="64"/>
        <v>1</v>
      </c>
      <c r="AR22" t="str">
        <f>INDEX(干支!$B$2:$B$62,MATCH(AQ22+1,干支!$A$2:$A$62,0))</f>
        <v>乙酉</v>
      </c>
      <c r="AS22">
        <f t="shared" si="65"/>
        <v>74</v>
      </c>
      <c r="AT22">
        <f t="shared" si="66"/>
        <v>30</v>
      </c>
      <c r="AU22" t="str">
        <f>INDEX(干支!$B$2:$B$62,MATCH(AT22+1,干支!$A$2:$A$62,0))</f>
        <v>甲寅</v>
      </c>
      <c r="AV22">
        <f t="shared" si="67"/>
        <v>36</v>
      </c>
      <c r="AW22">
        <f t="shared" si="68"/>
        <v>60</v>
      </c>
      <c r="AX22" t="str">
        <f>INDEX(干支!$B$2:$B$62,MATCH(AW22+1,干支!$A$2:$A$62,0))</f>
        <v>甲申</v>
      </c>
      <c r="AY22">
        <f t="shared" si="69"/>
        <v>79</v>
      </c>
      <c r="AZ22">
        <f t="shared" si="70"/>
        <v>29</v>
      </c>
      <c r="BA22" t="str">
        <f>INDEX(干支!$B$2:$B$62,MATCH(AZ22+1,干支!$A$2:$A$62,0))</f>
        <v>癸丑</v>
      </c>
      <c r="BB22">
        <f t="shared" si="71"/>
        <v>41</v>
      </c>
      <c r="BC22">
        <f t="shared" si="72"/>
        <v>59</v>
      </c>
      <c r="BD22" t="str">
        <f>INDEX(干支!$B$2:$B$62,MATCH(BC22+1,干支!$A$2:$A$62,0))</f>
        <v>癸未</v>
      </c>
      <c r="BE22">
        <f t="shared" si="73"/>
        <v>3</v>
      </c>
      <c r="BF22">
        <f t="shared" si="74"/>
        <v>29</v>
      </c>
      <c r="BG22" t="str">
        <f>INDEX(干支!$B$2:$B$62,MATCH(BF22+1,干支!$A$2:$A$62,0))</f>
        <v>癸丑</v>
      </c>
    </row>
    <row r="23" spans="1:59" ht="13.5">
      <c r="A23" t="s">
        <v>171</v>
      </c>
      <c r="B23" t="s">
        <v>426</v>
      </c>
      <c r="C23" t="s">
        <v>479</v>
      </c>
      <c r="D23">
        <v>553</v>
      </c>
      <c r="E23">
        <f t="shared" si="44"/>
        <v>142679</v>
      </c>
      <c r="F23">
        <f t="shared" si="45"/>
        <v>1090</v>
      </c>
      <c r="G23" t="str">
        <f t="shared" si="46"/>
        <v/>
      </c>
      <c r="H23" t="str">
        <f t="shared" si="47"/>
        <v/>
      </c>
      <c r="I23">
        <f t="shared" si="2"/>
        <v>791</v>
      </c>
      <c r="J23">
        <f t="shared" si="3"/>
        <v>134</v>
      </c>
      <c r="K23">
        <f t="shared" si="4"/>
        <v>103</v>
      </c>
      <c r="L23" t="str">
        <f t="shared" si="34"/>
        <v>第2月</v>
      </c>
      <c r="M23" t="str">
        <f t="shared" si="35"/>
        <v>第8月</v>
      </c>
      <c r="N23" t="str">
        <f t="shared" si="39"/>
        <v/>
      </c>
      <c r="O23" t="str">
        <f t="shared" si="36"/>
        <v>第2月</v>
      </c>
      <c r="P23" t="str">
        <f t="shared" si="37"/>
        <v>第8月</v>
      </c>
      <c r="Q23" t="str">
        <f t="shared" si="42"/>
        <v/>
      </c>
      <c r="R23">
        <f t="shared" si="5"/>
        <v>13481</v>
      </c>
      <c r="S23">
        <f t="shared" si="43"/>
        <v>11</v>
      </c>
      <c r="T23">
        <f t="shared" si="48"/>
        <v>398105</v>
      </c>
      <c r="U23">
        <f t="shared" si="49"/>
        <v>47</v>
      </c>
      <c r="V23">
        <f t="shared" si="50"/>
        <v>5</v>
      </c>
      <c r="W23" t="str">
        <f>INDEX(干支!$B$2:$B$62,MATCH(V23+1,干支!$A$2:$A$62,0))</f>
        <v>己丑</v>
      </c>
      <c r="X23">
        <f t="shared" si="51"/>
        <v>9</v>
      </c>
      <c r="Y23">
        <f t="shared" si="52"/>
        <v>35</v>
      </c>
      <c r="Z23" t="str">
        <f>INDEX(干支!$B$2:$B$62,MATCH(Y23+1,干支!$A$2:$A$62,0))</f>
        <v>己未</v>
      </c>
      <c r="AA23">
        <f t="shared" si="53"/>
        <v>52</v>
      </c>
      <c r="AB23">
        <f t="shared" si="54"/>
        <v>4</v>
      </c>
      <c r="AC23" t="str">
        <f>INDEX(干支!$B$2:$B$62,MATCH(AB23+1,干支!$A$2:$A$62,0))</f>
        <v>戊子</v>
      </c>
      <c r="AD23">
        <f t="shared" si="55"/>
        <v>14</v>
      </c>
      <c r="AE23">
        <f t="shared" si="56"/>
        <v>34</v>
      </c>
      <c r="AF23" t="str">
        <f>INDEX(干支!$B$2:$B$62,MATCH(AE23+1,干支!$A$2:$A$62,0))</f>
        <v>戊午</v>
      </c>
      <c r="AG23">
        <f t="shared" si="57"/>
        <v>57</v>
      </c>
      <c r="AH23">
        <f t="shared" si="58"/>
        <v>3</v>
      </c>
      <c r="AI23" t="str">
        <f>INDEX(干支!$B$2:$B$62,MATCH(AH23+1,干支!$A$2:$A$62,0))</f>
        <v>丁亥</v>
      </c>
      <c r="AJ23">
        <f t="shared" si="59"/>
        <v>19</v>
      </c>
      <c r="AK23">
        <f t="shared" si="60"/>
        <v>33</v>
      </c>
      <c r="AL23" t="str">
        <f>INDEX(干支!$B$2:$B$62,MATCH(AK23+1,干支!$A$2:$A$62,0))</f>
        <v>丁巳</v>
      </c>
      <c r="AM23">
        <f t="shared" si="61"/>
        <v>62</v>
      </c>
      <c r="AN23">
        <f t="shared" si="62"/>
        <v>2</v>
      </c>
      <c r="AO23" t="str">
        <f>INDEX(干支!$B$2:$B$62,MATCH(AN23+1,干支!$A$2:$A$62,0))</f>
        <v>丙戌</v>
      </c>
      <c r="AP23">
        <f t="shared" si="63"/>
        <v>24</v>
      </c>
      <c r="AQ23">
        <f t="shared" si="64"/>
        <v>32</v>
      </c>
      <c r="AR23" t="str">
        <f>INDEX(干支!$B$2:$B$62,MATCH(AQ23+1,干支!$A$2:$A$62,0))</f>
        <v>丙辰</v>
      </c>
      <c r="AS23">
        <f t="shared" si="65"/>
        <v>67</v>
      </c>
      <c r="AT23">
        <f t="shared" si="66"/>
        <v>1</v>
      </c>
      <c r="AU23" t="str">
        <f>INDEX(干支!$B$2:$B$62,MATCH(AT23+1,干支!$A$2:$A$62,0))</f>
        <v>乙酉</v>
      </c>
      <c r="AV23">
        <f t="shared" si="67"/>
        <v>29</v>
      </c>
      <c r="AW23">
        <f t="shared" si="68"/>
        <v>31</v>
      </c>
      <c r="AX23" t="str">
        <f>INDEX(干支!$B$2:$B$62,MATCH(AW23+1,干支!$A$2:$A$62,0))</f>
        <v>乙卯</v>
      </c>
      <c r="AY23">
        <f t="shared" si="69"/>
        <v>72</v>
      </c>
      <c r="AZ23">
        <f t="shared" si="70"/>
        <v>60</v>
      </c>
      <c r="BA23" t="str">
        <f>INDEX(干支!$B$2:$B$62,MATCH(AZ23+1,干支!$A$2:$A$62,0))</f>
        <v>甲申</v>
      </c>
      <c r="BB23">
        <f t="shared" si="71"/>
        <v>34</v>
      </c>
      <c r="BC23">
        <f t="shared" si="72"/>
        <v>30</v>
      </c>
      <c r="BD23" t="str">
        <f>INDEX(干支!$B$2:$B$62,MATCH(BC23+1,干支!$A$2:$A$62,0))</f>
        <v>甲寅</v>
      </c>
    </row>
    <row r="24" spans="1:59" ht="13.5">
      <c r="A24" t="s">
        <v>173</v>
      </c>
      <c r="B24" t="s">
        <v>427</v>
      </c>
      <c r="C24" t="s">
        <v>480</v>
      </c>
      <c r="D24">
        <v>552</v>
      </c>
      <c r="E24">
        <f t="shared" si="44"/>
        <v>142680</v>
      </c>
      <c r="F24">
        <f t="shared" si="45"/>
        <v>1091</v>
      </c>
      <c r="G24" t="str">
        <f t="shared" si="46"/>
        <v>有</v>
      </c>
      <c r="H24" t="str">
        <f t="shared" si="47"/>
        <v>閏2月</v>
      </c>
      <c r="I24">
        <f t="shared" si="2"/>
        <v>803</v>
      </c>
      <c r="J24">
        <f t="shared" si="3"/>
        <v>136</v>
      </c>
      <c r="K24">
        <f t="shared" si="4"/>
        <v>109</v>
      </c>
      <c r="L24" t="str">
        <f t="shared" si="34"/>
        <v>第2月</v>
      </c>
      <c r="M24" t="str">
        <f t="shared" si="35"/>
        <v>第7月</v>
      </c>
      <c r="N24" t="str">
        <f t="shared" si="39"/>
        <v>第13月</v>
      </c>
      <c r="O24" t="str">
        <f t="shared" si="36"/>
        <v>第2月</v>
      </c>
      <c r="P24" t="str">
        <f t="shared" si="37"/>
        <v>第8月</v>
      </c>
      <c r="Q24" t="str">
        <f t="shared" si="42"/>
        <v/>
      </c>
      <c r="R24">
        <f t="shared" si="5"/>
        <v>13493</v>
      </c>
      <c r="S24">
        <f t="shared" si="43"/>
        <v>18</v>
      </c>
      <c r="T24">
        <f t="shared" si="48"/>
        <v>398459</v>
      </c>
      <c r="U24">
        <f t="shared" si="49"/>
        <v>77</v>
      </c>
      <c r="V24">
        <f t="shared" si="50"/>
        <v>59</v>
      </c>
      <c r="W24" t="str">
        <f>INDEX(干支!$B$2:$B$62,MATCH(V24+1,干支!$A$2:$A$62,0))</f>
        <v>癸未</v>
      </c>
      <c r="X24">
        <f t="shared" si="51"/>
        <v>39</v>
      </c>
      <c r="Y24">
        <f t="shared" si="52"/>
        <v>29</v>
      </c>
      <c r="Z24" t="str">
        <f>INDEX(干支!$B$2:$B$62,MATCH(Y24+1,干支!$A$2:$A$62,0))</f>
        <v>癸丑</v>
      </c>
      <c r="AA24">
        <f t="shared" si="53"/>
        <v>1</v>
      </c>
      <c r="AB24">
        <f t="shared" si="54"/>
        <v>59</v>
      </c>
      <c r="AC24" t="str">
        <f>INDEX(干支!$B$2:$B$62,MATCH(AB24+1,干支!$A$2:$A$62,0))</f>
        <v>癸未</v>
      </c>
      <c r="AD24">
        <f t="shared" si="55"/>
        <v>44</v>
      </c>
      <c r="AE24">
        <f t="shared" si="56"/>
        <v>28</v>
      </c>
      <c r="AF24" t="str">
        <f>INDEX(干支!$B$2:$B$62,MATCH(AE24+1,干支!$A$2:$A$62,0))</f>
        <v>壬子</v>
      </c>
      <c r="AG24">
        <f t="shared" si="57"/>
        <v>6</v>
      </c>
      <c r="AH24">
        <f t="shared" si="58"/>
        <v>58</v>
      </c>
      <c r="AI24" t="str">
        <f>INDEX(干支!$B$2:$B$62,MATCH(AH24+1,干支!$A$2:$A$62,0))</f>
        <v>壬午</v>
      </c>
      <c r="AJ24">
        <f t="shared" si="59"/>
        <v>49</v>
      </c>
      <c r="AK24">
        <f t="shared" si="60"/>
        <v>27</v>
      </c>
      <c r="AL24" t="str">
        <f>INDEX(干支!$B$2:$B$62,MATCH(AK24+1,干支!$A$2:$A$62,0))</f>
        <v>辛亥</v>
      </c>
      <c r="AM24">
        <f t="shared" si="61"/>
        <v>11</v>
      </c>
      <c r="AN24">
        <f t="shared" si="62"/>
        <v>57</v>
      </c>
      <c r="AO24" t="str">
        <f>INDEX(干支!$B$2:$B$62,MATCH(AN24+1,干支!$A$2:$A$62,0))</f>
        <v>辛巳</v>
      </c>
      <c r="AP24">
        <f t="shared" si="63"/>
        <v>54</v>
      </c>
      <c r="AQ24">
        <f t="shared" si="64"/>
        <v>26</v>
      </c>
      <c r="AR24" t="str">
        <f>INDEX(干支!$B$2:$B$62,MATCH(AQ24+1,干支!$A$2:$A$62,0))</f>
        <v>庚戌</v>
      </c>
      <c r="AS24">
        <f t="shared" si="65"/>
        <v>16</v>
      </c>
      <c r="AT24">
        <f t="shared" si="66"/>
        <v>56</v>
      </c>
      <c r="AU24" t="str">
        <f>INDEX(干支!$B$2:$B$62,MATCH(AT24+1,干支!$A$2:$A$62,0))</f>
        <v>庚辰</v>
      </c>
      <c r="AV24">
        <f t="shared" si="67"/>
        <v>59</v>
      </c>
      <c r="AW24">
        <f t="shared" si="68"/>
        <v>25</v>
      </c>
      <c r="AX24" t="str">
        <f>INDEX(干支!$B$2:$B$62,MATCH(AW24+1,干支!$A$2:$A$62,0))</f>
        <v>己酉</v>
      </c>
      <c r="AY24">
        <f t="shared" si="69"/>
        <v>21</v>
      </c>
      <c r="AZ24">
        <f t="shared" si="70"/>
        <v>55</v>
      </c>
      <c r="BA24" t="str">
        <f>INDEX(干支!$B$2:$B$62,MATCH(AZ24+1,干支!$A$2:$A$62,0))</f>
        <v>己卯</v>
      </c>
      <c r="BB24">
        <f t="shared" si="71"/>
        <v>64</v>
      </c>
      <c r="BC24">
        <f t="shared" si="72"/>
        <v>24</v>
      </c>
      <c r="BD24" t="str">
        <f>INDEX(干支!$B$2:$B$62,MATCH(BC24+1,干支!$A$2:$A$62,0))</f>
        <v>戊申</v>
      </c>
      <c r="BE24">
        <f t="shared" si="73"/>
        <v>26</v>
      </c>
      <c r="BF24">
        <f t="shared" si="74"/>
        <v>54</v>
      </c>
      <c r="BG24" t="str">
        <f>INDEX(干支!$B$2:$B$62,MATCH(BF24+1,干支!$A$2:$A$62,0))</f>
        <v>戊寅</v>
      </c>
    </row>
    <row r="25" spans="1:59" ht="13.5">
      <c r="A25" t="s">
        <v>177</v>
      </c>
      <c r="B25" t="s">
        <v>426</v>
      </c>
      <c r="C25" t="s">
        <v>479</v>
      </c>
      <c r="D25">
        <v>552</v>
      </c>
      <c r="E25">
        <f t="shared" si="44"/>
        <v>142680</v>
      </c>
      <c r="F25">
        <f t="shared" si="45"/>
        <v>1091</v>
      </c>
      <c r="G25" t="str">
        <f t="shared" si="46"/>
        <v>有</v>
      </c>
      <c r="H25" t="str">
        <f t="shared" si="47"/>
        <v>閏2月</v>
      </c>
      <c r="I25">
        <f t="shared" si="2"/>
        <v>803</v>
      </c>
      <c r="J25">
        <f t="shared" si="3"/>
        <v>136</v>
      </c>
      <c r="K25">
        <f t="shared" si="4"/>
        <v>109</v>
      </c>
      <c r="L25" t="str">
        <f t="shared" si="34"/>
        <v>第2月</v>
      </c>
      <c r="M25" t="str">
        <f t="shared" si="35"/>
        <v>第7月</v>
      </c>
      <c r="N25" t="str">
        <f t="shared" si="39"/>
        <v>第13月</v>
      </c>
      <c r="O25" t="str">
        <f t="shared" si="36"/>
        <v>第2月</v>
      </c>
      <c r="P25" t="str">
        <f t="shared" si="37"/>
        <v>第8月</v>
      </c>
      <c r="Q25" t="str">
        <f t="shared" si="42"/>
        <v/>
      </c>
      <c r="R25">
        <f t="shared" si="5"/>
        <v>13493</v>
      </c>
      <c r="S25">
        <f t="shared" si="43"/>
        <v>18</v>
      </c>
      <c r="T25">
        <f t="shared" si="48"/>
        <v>398459</v>
      </c>
      <c r="U25">
        <f t="shared" si="49"/>
        <v>77</v>
      </c>
      <c r="V25">
        <f t="shared" si="50"/>
        <v>59</v>
      </c>
      <c r="W25" t="str">
        <f>INDEX(干支!$B$2:$B$62,MATCH(V25+1,干支!$A$2:$A$62,0))</f>
        <v>癸未</v>
      </c>
      <c r="X25">
        <f t="shared" si="51"/>
        <v>39</v>
      </c>
      <c r="Y25">
        <f t="shared" si="52"/>
        <v>29</v>
      </c>
      <c r="Z25" t="str">
        <f>INDEX(干支!$B$2:$B$62,MATCH(Y25+1,干支!$A$2:$A$62,0))</f>
        <v>癸丑</v>
      </c>
      <c r="AA25">
        <f t="shared" si="53"/>
        <v>1</v>
      </c>
      <c r="AB25">
        <f t="shared" si="54"/>
        <v>59</v>
      </c>
      <c r="AC25" t="str">
        <f>INDEX(干支!$B$2:$B$62,MATCH(AB25+1,干支!$A$2:$A$62,0))</f>
        <v>癸未</v>
      </c>
      <c r="AD25">
        <f t="shared" si="55"/>
        <v>44</v>
      </c>
      <c r="AE25">
        <f t="shared" si="56"/>
        <v>28</v>
      </c>
      <c r="AF25" t="str">
        <f>INDEX(干支!$B$2:$B$62,MATCH(AE25+1,干支!$A$2:$A$62,0))</f>
        <v>壬子</v>
      </c>
      <c r="AG25">
        <f t="shared" si="57"/>
        <v>6</v>
      </c>
      <c r="AH25">
        <f t="shared" si="58"/>
        <v>58</v>
      </c>
      <c r="AI25" t="str">
        <f>INDEX(干支!$B$2:$B$62,MATCH(AH25+1,干支!$A$2:$A$62,0))</f>
        <v>壬午</v>
      </c>
      <c r="AJ25">
        <f t="shared" si="59"/>
        <v>49</v>
      </c>
      <c r="AK25">
        <f t="shared" si="60"/>
        <v>27</v>
      </c>
      <c r="AL25" t="str">
        <f>INDEX(干支!$B$2:$B$62,MATCH(AK25+1,干支!$A$2:$A$62,0))</f>
        <v>辛亥</v>
      </c>
      <c r="AM25">
        <f t="shared" si="61"/>
        <v>11</v>
      </c>
      <c r="AN25">
        <f t="shared" si="62"/>
        <v>57</v>
      </c>
      <c r="AO25" t="str">
        <f>INDEX(干支!$B$2:$B$62,MATCH(AN25+1,干支!$A$2:$A$62,0))</f>
        <v>辛巳</v>
      </c>
      <c r="AP25">
        <f t="shared" si="63"/>
        <v>54</v>
      </c>
      <c r="AQ25">
        <f t="shared" si="64"/>
        <v>26</v>
      </c>
      <c r="AR25" t="str">
        <f>INDEX(干支!$B$2:$B$62,MATCH(AQ25+1,干支!$A$2:$A$62,0))</f>
        <v>庚戌</v>
      </c>
      <c r="AS25">
        <f t="shared" si="65"/>
        <v>16</v>
      </c>
      <c r="AT25">
        <f t="shared" si="66"/>
        <v>56</v>
      </c>
      <c r="AU25" t="str">
        <f>INDEX(干支!$B$2:$B$62,MATCH(AT25+1,干支!$A$2:$A$62,0))</f>
        <v>庚辰</v>
      </c>
      <c r="AV25">
        <f t="shared" si="67"/>
        <v>59</v>
      </c>
      <c r="AW25">
        <f t="shared" si="68"/>
        <v>25</v>
      </c>
      <c r="AX25" t="str">
        <f>INDEX(干支!$B$2:$B$62,MATCH(AW25+1,干支!$A$2:$A$62,0))</f>
        <v>己酉</v>
      </c>
      <c r="AY25">
        <f t="shared" si="69"/>
        <v>21</v>
      </c>
      <c r="AZ25">
        <f t="shared" si="70"/>
        <v>55</v>
      </c>
      <c r="BA25" t="str">
        <f>INDEX(干支!$B$2:$B$62,MATCH(AZ25+1,干支!$A$2:$A$62,0))</f>
        <v>己卯</v>
      </c>
      <c r="BB25">
        <f t="shared" si="71"/>
        <v>64</v>
      </c>
      <c r="BC25">
        <f t="shared" si="72"/>
        <v>24</v>
      </c>
      <c r="BD25" t="str">
        <f>INDEX(干支!$B$2:$B$62,MATCH(BC25+1,干支!$A$2:$A$62,0))</f>
        <v>戊申</v>
      </c>
      <c r="BE25">
        <f t="shared" si="73"/>
        <v>26</v>
      </c>
      <c r="BF25">
        <f t="shared" si="74"/>
        <v>54</v>
      </c>
      <c r="BG25" t="str">
        <f>INDEX(干支!$B$2:$B$62,MATCH(BF25+1,干支!$A$2:$A$62,0))</f>
        <v>戊寅</v>
      </c>
    </row>
    <row r="26" spans="1:59" ht="13.5">
      <c r="A26" s="3" t="s">
        <v>583</v>
      </c>
      <c r="D26">
        <v>551</v>
      </c>
      <c r="E26">
        <f t="shared" ref="E26" si="112">$E$10-D26+$D$10</f>
        <v>142681</v>
      </c>
      <c r="F26">
        <f t="shared" ref="F26" si="113">$F$10-D26+$D$10</f>
        <v>1092</v>
      </c>
      <c r="G26" t="str">
        <f t="shared" ref="G26" si="114">IF(S26&gt;=12,"有","")</f>
        <v/>
      </c>
      <c r="H26" t="str">
        <f t="shared" ref="H26" si="115">IF((S26*12+7*1)&gt;=228,"閏1月",IF((S26*12+7*2)&gt;=228,"閏2月",IF((S26*12+7*3)&gt;=228,"閏3月",IF((S26*12+7*4)&gt;=228,"閏4月",IF((S26*12+7*5)&gt;=228,"閏5月",IF((S26*12+7*6)&gt;=228,"閏6月",IF((S26*12+7*7)&gt;=228,"閏7月",IF((S26*12+7*8)&gt;=228,"閏8月",IF((S26*12+7*9)&gt;=228,"閏9月",IF((S26*12+7*10)&gt;=228,"閏10月",IF((S26*12+7*11)&gt;=228,"閏11月",IF((S26*12+7*12)&gt;=228,"閏12月",""))))))))))))</f>
        <v/>
      </c>
      <c r="I26">
        <f t="shared" ref="I26" si="116">MOD(R26,6345)</f>
        <v>816</v>
      </c>
      <c r="J26">
        <f t="shared" ref="J26" si="117">QUOTIENT(I26*23,135)</f>
        <v>139</v>
      </c>
      <c r="K26">
        <f t="shared" ref="K26" si="118">MOD(I26*23,135)</f>
        <v>3</v>
      </c>
      <c r="L26" t="str">
        <f t="shared" ref="L26" si="119">IF(K26+23*1&gt;=135,"天正",IF(K26+23*2&gt;=135,"第2月",IF(K26+23*3&gt;=135,"第3月",IF(K26+23*4&gt;=135,"第4月",IF(K26+23*5&gt;=135,"第5月",IF(K26+23*6&gt;=135,"第6月",))))))</f>
        <v>第6月</v>
      </c>
      <c r="M26" t="str">
        <f t="shared" ref="M26" si="120">IF(K26+23*6&gt;=270,"第6月",IF(K26+23*7&gt;=270,"第7月",IF(K26+23*8&gt;=270,"第8月",IF(K26+23*9&gt;=270,"第9月",IF(K26+23*10&gt;=270,"第10月",IF(K26+23*11&gt;=270,"第11月",IF(K26+23*12&gt;=270,"第12月",IF(K26+23*13&gt;=270,"第13月",))))))))</f>
        <v>第12月</v>
      </c>
      <c r="N26" t="str">
        <f t="shared" ref="N26" si="121">IF(K26+23*12&gt;=405,"第12月",IF(K26+23*13&gt;=405,"第13月",""))</f>
        <v/>
      </c>
      <c r="O26" t="str">
        <f t="shared" si="36"/>
        <v>天正</v>
      </c>
      <c r="P26" t="str">
        <f t="shared" si="37"/>
        <v>第6月</v>
      </c>
      <c r="R26">
        <f t="shared" si="5"/>
        <v>13506</v>
      </c>
      <c r="S26">
        <f t="shared" si="43"/>
        <v>6</v>
      </c>
      <c r="T26">
        <f t="shared" ref="T26" si="122">QUOTIENT(R26*2392,81)</f>
        <v>398843</v>
      </c>
      <c r="U26">
        <f t="shared" ref="U26" si="123">MOD(R26*2392,81)</f>
        <v>69</v>
      </c>
      <c r="V26">
        <f t="shared" ref="V26" si="124">MOD(T26,60)</f>
        <v>23</v>
      </c>
      <c r="W26" t="str">
        <f>INDEX(干支!$B$2:$B$62,MATCH(V26+1,干支!$A$2:$A$62,0))</f>
        <v>丁未</v>
      </c>
      <c r="X26">
        <f t="shared" ref="X26" si="125">IF(U26+43&gt;=81,U26+43-81,U26+43)</f>
        <v>31</v>
      </c>
      <c r="Y26">
        <f t="shared" ref="Y26" si="126">IF(IF(U26+43&gt;=81,V26+29+1,V26+29)&gt;60,IF(U26+43&gt;=81,V26+29+1,V26+29)-60,IF(U26+43&gt;=81,V26+29+1,V26+29))</f>
        <v>53</v>
      </c>
      <c r="Z26" t="str">
        <f>INDEX(干支!$B$2:$B$62,MATCH(Y26+1,干支!$A$2:$A$62,0))</f>
        <v>丁丑</v>
      </c>
      <c r="AA26">
        <f t="shared" ref="AA26" si="127">IF(X26+43&gt;=81,X26+43-81,X26+43)</f>
        <v>74</v>
      </c>
      <c r="AB26">
        <f t="shared" ref="AB26" si="128">IF(IF(X26+43&gt;=81,Y26+29+1,Y26+29)&gt;60,IF(X26+43&gt;=81,Y26+29+1,Y26+29)-60,IF(X26+43&gt;=81,Y26+29+1,Y26+29))</f>
        <v>22</v>
      </c>
      <c r="AC26" t="str">
        <f>INDEX(干支!$B$2:$B$62,MATCH(AB26+1,干支!$A$2:$A$62,0))</f>
        <v>丙午</v>
      </c>
      <c r="AD26">
        <f t="shared" ref="AD26" si="129">IF(AA26+43&gt;=81,AA26+43-81,AA26+43)</f>
        <v>36</v>
      </c>
      <c r="AE26">
        <f t="shared" ref="AE26" si="130">IF(IF(AA26+43&gt;=81,AB26+29+1,AB26+29)&gt;60,IF(AA26+43&gt;=81,AB26+29+1,AB26+29)-60,IF(AA26+43&gt;=81,AB26+29+1,AB26+29))</f>
        <v>52</v>
      </c>
      <c r="AF26" t="str">
        <f>INDEX(干支!$B$2:$B$62,MATCH(AE26+1,干支!$A$2:$A$62,0))</f>
        <v>丙子</v>
      </c>
      <c r="AG26">
        <f t="shared" ref="AG26" si="131">IF(AD26+43&gt;=81,AD26+43-81,AD26+43)</f>
        <v>79</v>
      </c>
      <c r="AH26">
        <f t="shared" ref="AH26" si="132">IF(IF(AD26+43&gt;=81,AE26+29+1,AE26+29)&gt;60,IF(AD26+43&gt;=81,AE26+29+1,AE26+29)-60,IF(AD26+43&gt;=81,AE26+29+1,AE26+29))</f>
        <v>21</v>
      </c>
      <c r="AI26" t="str">
        <f>INDEX(干支!$B$2:$B$62,MATCH(AH26+1,干支!$A$2:$A$62,0))</f>
        <v>乙巳</v>
      </c>
      <c r="AJ26">
        <f t="shared" ref="AJ26" si="133">IF(AG26+43&gt;=81,AG26+43-81,AG26+43)</f>
        <v>41</v>
      </c>
      <c r="AK26">
        <f t="shared" ref="AK26" si="134">IF(IF(AG26+43&gt;=81,AH26+29+1,AH26+29)&gt;60,IF(AG26+43&gt;=81,AH26+29+1,AH26+29)-60,IF(AG26+43&gt;=81,AH26+29+1,AH26+29))</f>
        <v>51</v>
      </c>
      <c r="AL26" t="str">
        <f>INDEX(干支!$B$2:$B$62,MATCH(AK26+1,干支!$A$2:$A$62,0))</f>
        <v>乙亥</v>
      </c>
      <c r="AM26">
        <f t="shared" ref="AM26" si="135">IF(AJ26+43&gt;=81,AJ26+43-81,AJ26+43)</f>
        <v>3</v>
      </c>
      <c r="AN26">
        <f t="shared" ref="AN26" si="136">IF(IF(AJ26+43&gt;=81,AK26+29+1,AK26+29)&gt;60,IF(AJ26+43&gt;=81,AK26+29+1,AK26+29)-60,IF(AJ26+43&gt;=81,AK26+29+1,AK26+29))</f>
        <v>21</v>
      </c>
      <c r="AO26" t="str">
        <f>INDEX(干支!$B$2:$B$62,MATCH(AN26+1,干支!$A$2:$A$62,0))</f>
        <v>乙巳</v>
      </c>
      <c r="AP26">
        <f t="shared" ref="AP26" si="137">IF(AM26+43&gt;=81,AM26+43-81,AM26+43)</f>
        <v>46</v>
      </c>
      <c r="AQ26">
        <f t="shared" ref="AQ26" si="138">IF(IF(AM26+43&gt;=81,AN26+29+1,AN26+29)&gt;60,IF(AM26+43&gt;=81,AN26+29+1,AN26+29)-60,IF(AM26+43&gt;=81,AN26+29+1,AN26+29))</f>
        <v>50</v>
      </c>
      <c r="AR26" t="str">
        <f>INDEX(干支!$B$2:$B$62,MATCH(AQ26+1,干支!$A$2:$A$62,0))</f>
        <v>甲戌</v>
      </c>
      <c r="AS26">
        <f t="shared" ref="AS26" si="139">IF(AP26+43&gt;=81,AP26+43-81,AP26+43)</f>
        <v>8</v>
      </c>
      <c r="AT26">
        <f t="shared" ref="AT26" si="140">IF(IF(AP26+43&gt;=81,AQ26+29+1,AQ26+29)&gt;60,IF(AP26+43&gt;=81,AQ26+29+1,AQ26+29)-60,IF(AP26+43&gt;=81,AQ26+29+1,AQ26+29))</f>
        <v>20</v>
      </c>
      <c r="AU26" t="str">
        <f>INDEX(干支!$B$2:$B$62,MATCH(AT26+1,干支!$A$2:$A$62,0))</f>
        <v>甲辰</v>
      </c>
      <c r="AV26">
        <f t="shared" ref="AV26" si="141">IF(AS26+43&gt;=81,AS26+43-81,AS26+43)</f>
        <v>51</v>
      </c>
      <c r="AW26">
        <f t="shared" ref="AW26" si="142">IF(IF(AS26+43&gt;=81,AT26+29+1,AT26+29)&gt;60,IF(AS26+43&gt;=81,AT26+29+1,AT26+29)-60,IF(AS26+43&gt;=81,AT26+29+1,AT26+29))</f>
        <v>49</v>
      </c>
      <c r="AX26" t="str">
        <f>INDEX(干支!$B$2:$B$62,MATCH(AW26+1,干支!$A$2:$A$62,0))</f>
        <v>癸酉</v>
      </c>
      <c r="AY26">
        <f t="shared" ref="AY26" si="143">IF(AV26+43&gt;=81,AV26+43-81,AV26+43)</f>
        <v>13</v>
      </c>
      <c r="AZ26">
        <f t="shared" ref="AZ26" si="144">IF(IF(AV26+43&gt;=81,AW26+29+1,AW26+29)&gt;60,IF(AV26+43&gt;=81,AW26+29+1,AW26+29)-60,IF(AV26+43&gt;=81,AW26+29+1,AW26+29))</f>
        <v>19</v>
      </c>
      <c r="BA26" t="str">
        <f>INDEX(干支!$B$2:$B$62,MATCH(AZ26+1,干支!$A$2:$A$62,0))</f>
        <v>癸卯</v>
      </c>
      <c r="BB26">
        <f t="shared" ref="BB26" si="145">IF(AY26+43&gt;=81,AY26+43-81,AY26+43)</f>
        <v>56</v>
      </c>
      <c r="BC26">
        <f t="shared" ref="BC26" si="146">IF(IF(AY26+43&gt;=81,AZ26+29+1,AZ26+29)&gt;60,IF(AY26+43&gt;=81,AZ26+29+1,AZ26+29)-60,IF(AY26+43&gt;=81,AZ26+29+1,AZ26+29))</f>
        <v>48</v>
      </c>
      <c r="BD26" t="str">
        <f>INDEX(干支!$B$2:$B$62,MATCH(BC26+1,干支!$A$2:$A$62,0))</f>
        <v>壬申</v>
      </c>
      <c r="BE26">
        <f t="shared" ref="BE26" si="147">IF(BB26+43&gt;=81,BB26+43-81,BB26+43)</f>
        <v>18</v>
      </c>
      <c r="BF26">
        <f t="shared" ref="BF26" si="148">IF(IF(BB26+43&gt;=81,BC26+29+1,BC26+29)&gt;60,IF(BB26+43&gt;=81,BC26+29+1,BC26+29)-60,IF(BB26+43&gt;=81,BC26+29+1,BC26+29))</f>
        <v>18</v>
      </c>
      <c r="BG26" t="str">
        <f>INDEX(干支!$B$2:$B$62,MATCH(BF26+1,干支!$A$2:$A$62,0))</f>
        <v>壬寅</v>
      </c>
    </row>
    <row r="27" spans="1:59" ht="13.5">
      <c r="A27" t="s">
        <v>181</v>
      </c>
      <c r="B27" t="s">
        <v>435</v>
      </c>
      <c r="C27" t="s">
        <v>484</v>
      </c>
      <c r="D27">
        <v>550</v>
      </c>
      <c r="E27">
        <f t="shared" si="44"/>
        <v>142682</v>
      </c>
      <c r="F27">
        <f t="shared" si="45"/>
        <v>1093</v>
      </c>
      <c r="G27" t="str">
        <f t="shared" si="46"/>
        <v>有</v>
      </c>
      <c r="H27" t="str">
        <f t="shared" si="47"/>
        <v>閏11月</v>
      </c>
      <c r="I27">
        <f t="shared" si="2"/>
        <v>828</v>
      </c>
      <c r="J27">
        <f t="shared" si="3"/>
        <v>141</v>
      </c>
      <c r="K27">
        <f t="shared" si="4"/>
        <v>9</v>
      </c>
      <c r="L27" t="str">
        <f t="shared" si="34"/>
        <v>第6月</v>
      </c>
      <c r="M27" t="str">
        <f t="shared" si="35"/>
        <v>第12月</v>
      </c>
      <c r="N27" t="str">
        <f t="shared" si="39"/>
        <v/>
      </c>
      <c r="O27" t="str">
        <f t="shared" si="36"/>
        <v>天正</v>
      </c>
      <c r="P27" t="str">
        <f t="shared" si="37"/>
        <v>第6月</v>
      </c>
      <c r="Q27" t="str">
        <f>IF(K27&lt;11.5,IF(K27+11.5+23*11&gt;270,"第12月",IF(K27+11.5+23*12&gt;270,"第13月","")),IF(K27+11.5+23*11&gt;405,"第12月",IF(K27+11.5+23*12&gt;405,"第13月","")))</f>
        <v>第12月</v>
      </c>
      <c r="R27">
        <f t="shared" si="5"/>
        <v>13518</v>
      </c>
      <c r="S27">
        <f t="shared" si="43"/>
        <v>13</v>
      </c>
      <c r="T27">
        <f t="shared" si="48"/>
        <v>399198</v>
      </c>
      <c r="U27">
        <f t="shared" si="49"/>
        <v>18</v>
      </c>
      <c r="V27">
        <f t="shared" si="50"/>
        <v>18</v>
      </c>
      <c r="W27" t="str">
        <f>INDEX(干支!$B$2:$B$62,MATCH(V27+1,干支!$A$2:$A$62,0))</f>
        <v>壬寅</v>
      </c>
      <c r="X27">
        <f t="shared" si="51"/>
        <v>61</v>
      </c>
      <c r="Y27">
        <f t="shared" si="52"/>
        <v>47</v>
      </c>
      <c r="Z27" t="str">
        <f>INDEX(干支!$B$2:$B$62,MATCH(Y27+1,干支!$A$2:$A$62,0))</f>
        <v>辛未</v>
      </c>
      <c r="AA27">
        <f t="shared" si="53"/>
        <v>23</v>
      </c>
      <c r="AB27">
        <f t="shared" si="54"/>
        <v>17</v>
      </c>
      <c r="AC27" t="str">
        <f>INDEX(干支!$B$2:$B$62,MATCH(AB27+1,干支!$A$2:$A$62,0))</f>
        <v>辛丑</v>
      </c>
      <c r="AD27">
        <f t="shared" si="55"/>
        <v>66</v>
      </c>
      <c r="AE27">
        <f t="shared" si="56"/>
        <v>46</v>
      </c>
      <c r="AF27" t="str">
        <f>INDEX(干支!$B$2:$B$62,MATCH(AE27+1,干支!$A$2:$A$62,0))</f>
        <v>庚午</v>
      </c>
      <c r="AG27">
        <f t="shared" si="57"/>
        <v>28</v>
      </c>
      <c r="AH27">
        <f t="shared" si="58"/>
        <v>16</v>
      </c>
      <c r="AI27" t="str">
        <f>INDEX(干支!$B$2:$B$62,MATCH(AH27+1,干支!$A$2:$A$62,0))</f>
        <v>庚子</v>
      </c>
      <c r="AJ27">
        <f t="shared" si="59"/>
        <v>71</v>
      </c>
      <c r="AK27">
        <f t="shared" si="60"/>
        <v>45</v>
      </c>
      <c r="AL27" t="str">
        <f>INDEX(干支!$B$2:$B$62,MATCH(AK27+1,干支!$A$2:$A$62,0))</f>
        <v>己巳</v>
      </c>
      <c r="AM27">
        <f t="shared" si="61"/>
        <v>33</v>
      </c>
      <c r="AN27">
        <f t="shared" si="62"/>
        <v>15</v>
      </c>
      <c r="AO27" t="str">
        <f>INDEX(干支!$B$2:$B$62,MATCH(AN27+1,干支!$A$2:$A$62,0))</f>
        <v>己亥</v>
      </c>
      <c r="AP27">
        <f t="shared" si="63"/>
        <v>76</v>
      </c>
      <c r="AQ27">
        <f t="shared" si="64"/>
        <v>44</v>
      </c>
      <c r="AR27" t="str">
        <f>INDEX(干支!$B$2:$B$62,MATCH(AQ27+1,干支!$A$2:$A$62,0))</f>
        <v>戊辰</v>
      </c>
      <c r="AS27">
        <f t="shared" si="65"/>
        <v>38</v>
      </c>
      <c r="AT27">
        <f t="shared" si="66"/>
        <v>14</v>
      </c>
      <c r="AU27" t="str">
        <f>INDEX(干支!$B$2:$B$62,MATCH(AT27+1,干支!$A$2:$A$62,0))</f>
        <v>戊戌</v>
      </c>
      <c r="AV27">
        <f t="shared" si="67"/>
        <v>0</v>
      </c>
      <c r="AW27">
        <f t="shared" si="68"/>
        <v>44</v>
      </c>
      <c r="AX27" t="str">
        <f>INDEX(干支!$B$2:$B$62,MATCH(AW27+1,干支!$A$2:$A$62,0))</f>
        <v>戊辰</v>
      </c>
      <c r="AY27">
        <f t="shared" si="69"/>
        <v>43</v>
      </c>
      <c r="AZ27">
        <f t="shared" si="70"/>
        <v>13</v>
      </c>
      <c r="BA27" t="str">
        <f>INDEX(干支!$B$2:$B$62,MATCH(AZ27+1,干支!$A$2:$A$62,0))</f>
        <v>丁酉</v>
      </c>
      <c r="BB27">
        <f t="shared" si="71"/>
        <v>5</v>
      </c>
      <c r="BC27">
        <f t="shared" si="72"/>
        <v>43</v>
      </c>
      <c r="BD27" t="str">
        <f>INDEX(干支!$B$2:$B$62,MATCH(BC27+1,干支!$A$2:$A$62,0))</f>
        <v>丁卯</v>
      </c>
      <c r="BE27">
        <f t="shared" si="73"/>
        <v>48</v>
      </c>
      <c r="BF27">
        <f t="shared" si="74"/>
        <v>12</v>
      </c>
      <c r="BG27" t="str">
        <f>INDEX(干支!$B$2:$B$62,MATCH(BF27+1,干支!$A$2:$A$62,0))</f>
        <v>丙申</v>
      </c>
    </row>
    <row r="28" spans="1:59" ht="13.5">
      <c r="A28" t="s">
        <v>185</v>
      </c>
      <c r="B28" t="s">
        <v>423</v>
      </c>
      <c r="C28" t="s">
        <v>478</v>
      </c>
      <c r="D28">
        <v>549</v>
      </c>
      <c r="E28">
        <f t="shared" si="44"/>
        <v>142683</v>
      </c>
      <c r="F28">
        <f t="shared" si="45"/>
        <v>1094</v>
      </c>
      <c r="G28" t="str">
        <f t="shared" si="46"/>
        <v/>
      </c>
      <c r="H28" t="str">
        <f t="shared" si="47"/>
        <v/>
      </c>
      <c r="I28">
        <f t="shared" si="2"/>
        <v>841</v>
      </c>
      <c r="J28">
        <f t="shared" si="3"/>
        <v>143</v>
      </c>
      <c r="K28">
        <f t="shared" si="4"/>
        <v>38</v>
      </c>
      <c r="L28" t="str">
        <f t="shared" si="34"/>
        <v>第5月</v>
      </c>
      <c r="M28" t="str">
        <f t="shared" si="35"/>
        <v>第11月</v>
      </c>
      <c r="N28" t="str">
        <f t="shared" si="39"/>
        <v/>
      </c>
      <c r="O28" t="str">
        <f t="shared" si="36"/>
        <v>第5月</v>
      </c>
      <c r="P28" t="str">
        <f t="shared" si="37"/>
        <v>第11月</v>
      </c>
      <c r="Q28" t="str">
        <f t="shared" ref="Q28:Q34" si="149">IF(K28&lt;11.5,IF(K28+11.5+23*11&gt;270,"第12月",IF(K28+11.5+23*12&gt;270,"第13月","")),IF(K28+11.5+23*11&gt;405,"第12月",IF(K28+11.5+23*12&gt;405,"第13月","")))</f>
        <v/>
      </c>
      <c r="R28">
        <f t="shared" si="5"/>
        <v>13531</v>
      </c>
      <c r="S28">
        <f t="shared" si="43"/>
        <v>1</v>
      </c>
      <c r="T28">
        <f t="shared" si="48"/>
        <v>399582</v>
      </c>
      <c r="U28">
        <f t="shared" si="49"/>
        <v>10</v>
      </c>
      <c r="V28">
        <f t="shared" si="50"/>
        <v>42</v>
      </c>
      <c r="W28" t="str">
        <f>INDEX(干支!$B$2:$B$62,MATCH(V28+1,干支!$A$2:$A$62,0))</f>
        <v>丙寅</v>
      </c>
      <c r="X28">
        <f t="shared" si="51"/>
        <v>53</v>
      </c>
      <c r="Y28">
        <f t="shared" si="52"/>
        <v>11</v>
      </c>
      <c r="Z28" t="str">
        <f>INDEX(干支!$B$2:$B$62,MATCH(Y28+1,干支!$A$2:$A$62,0))</f>
        <v>乙未</v>
      </c>
      <c r="AA28">
        <f t="shared" si="53"/>
        <v>15</v>
      </c>
      <c r="AB28">
        <f t="shared" si="54"/>
        <v>41</v>
      </c>
      <c r="AC28" t="str">
        <f>INDEX(干支!$B$2:$B$62,MATCH(AB28+1,干支!$A$2:$A$62,0))</f>
        <v>乙丑</v>
      </c>
      <c r="AD28">
        <f t="shared" si="55"/>
        <v>58</v>
      </c>
      <c r="AE28">
        <f t="shared" si="56"/>
        <v>10</v>
      </c>
      <c r="AF28" t="str">
        <f>INDEX(干支!$B$2:$B$62,MATCH(AE28+1,干支!$A$2:$A$62,0))</f>
        <v>甲午</v>
      </c>
      <c r="AG28">
        <f t="shared" si="57"/>
        <v>20</v>
      </c>
      <c r="AH28">
        <f t="shared" si="58"/>
        <v>40</v>
      </c>
      <c r="AI28" t="str">
        <f>INDEX(干支!$B$2:$B$62,MATCH(AH28+1,干支!$A$2:$A$62,0))</f>
        <v>甲子</v>
      </c>
      <c r="AJ28">
        <f t="shared" si="59"/>
        <v>63</v>
      </c>
      <c r="AK28">
        <f t="shared" si="60"/>
        <v>9</v>
      </c>
      <c r="AL28" t="str">
        <f>INDEX(干支!$B$2:$B$62,MATCH(AK28+1,干支!$A$2:$A$62,0))</f>
        <v>癸巳</v>
      </c>
      <c r="AM28">
        <f t="shared" si="61"/>
        <v>25</v>
      </c>
      <c r="AN28">
        <f t="shared" si="62"/>
        <v>39</v>
      </c>
      <c r="AO28" t="str">
        <f>INDEX(干支!$B$2:$B$62,MATCH(AN28+1,干支!$A$2:$A$62,0))</f>
        <v>癸亥</v>
      </c>
      <c r="AP28">
        <f t="shared" si="63"/>
        <v>68</v>
      </c>
      <c r="AQ28">
        <f t="shared" si="64"/>
        <v>8</v>
      </c>
      <c r="AR28" t="str">
        <f>INDEX(干支!$B$2:$B$62,MATCH(AQ28+1,干支!$A$2:$A$62,0))</f>
        <v>壬辰</v>
      </c>
      <c r="AS28">
        <f t="shared" si="65"/>
        <v>30</v>
      </c>
      <c r="AT28">
        <f t="shared" si="66"/>
        <v>38</v>
      </c>
      <c r="AU28" t="str">
        <f>INDEX(干支!$B$2:$B$62,MATCH(AT28+1,干支!$A$2:$A$62,0))</f>
        <v>壬戌</v>
      </c>
      <c r="AV28">
        <f t="shared" si="67"/>
        <v>73</v>
      </c>
      <c r="AW28">
        <f t="shared" si="68"/>
        <v>7</v>
      </c>
      <c r="AX28" t="str">
        <f>INDEX(干支!$B$2:$B$62,MATCH(AW28+1,干支!$A$2:$A$62,0))</f>
        <v>辛卯</v>
      </c>
      <c r="AY28">
        <f t="shared" si="69"/>
        <v>35</v>
      </c>
      <c r="AZ28">
        <f t="shared" si="70"/>
        <v>37</v>
      </c>
      <c r="BA28" t="str">
        <f>INDEX(干支!$B$2:$B$62,MATCH(AZ28+1,干支!$A$2:$A$62,0))</f>
        <v>辛酉</v>
      </c>
      <c r="BB28">
        <f t="shared" si="71"/>
        <v>78</v>
      </c>
      <c r="BC28">
        <f t="shared" si="72"/>
        <v>6</v>
      </c>
      <c r="BD28" t="str">
        <f>INDEX(干支!$B$2:$B$62,MATCH(BC28+1,干支!$A$2:$A$62,0))</f>
        <v>庚寅</v>
      </c>
    </row>
    <row r="29" spans="1:59" ht="13.5">
      <c r="A29" t="s">
        <v>189</v>
      </c>
      <c r="B29" t="s">
        <v>418</v>
      </c>
      <c r="C29" t="s">
        <v>485</v>
      </c>
      <c r="D29">
        <v>549</v>
      </c>
      <c r="E29">
        <f t="shared" si="44"/>
        <v>142683</v>
      </c>
      <c r="F29">
        <f t="shared" si="45"/>
        <v>1094</v>
      </c>
      <c r="G29" t="str">
        <f t="shared" si="46"/>
        <v/>
      </c>
      <c r="H29" t="str">
        <f t="shared" si="47"/>
        <v/>
      </c>
      <c r="I29">
        <f t="shared" si="2"/>
        <v>841</v>
      </c>
      <c r="J29">
        <f t="shared" si="3"/>
        <v>143</v>
      </c>
      <c r="K29">
        <f t="shared" si="4"/>
        <v>38</v>
      </c>
      <c r="L29" t="str">
        <f t="shared" si="34"/>
        <v>第5月</v>
      </c>
      <c r="M29" t="str">
        <f t="shared" si="35"/>
        <v>第11月</v>
      </c>
      <c r="N29" t="str">
        <f t="shared" si="39"/>
        <v/>
      </c>
      <c r="O29" t="str">
        <f t="shared" si="36"/>
        <v>第5月</v>
      </c>
      <c r="P29" t="str">
        <f t="shared" si="37"/>
        <v>第11月</v>
      </c>
      <c r="Q29" t="str">
        <f t="shared" si="149"/>
        <v/>
      </c>
      <c r="R29">
        <f t="shared" si="5"/>
        <v>13531</v>
      </c>
      <c r="S29">
        <f t="shared" si="43"/>
        <v>1</v>
      </c>
      <c r="T29">
        <f t="shared" si="48"/>
        <v>399582</v>
      </c>
      <c r="U29">
        <f t="shared" si="49"/>
        <v>10</v>
      </c>
      <c r="V29">
        <f t="shared" si="50"/>
        <v>42</v>
      </c>
      <c r="W29" t="str">
        <f>INDEX(干支!$B$2:$B$62,MATCH(V29+1,干支!$A$2:$A$62,0))</f>
        <v>丙寅</v>
      </c>
      <c r="X29">
        <f t="shared" si="51"/>
        <v>53</v>
      </c>
      <c r="Y29">
        <f t="shared" si="52"/>
        <v>11</v>
      </c>
      <c r="Z29" t="str">
        <f>INDEX(干支!$B$2:$B$62,MATCH(Y29+1,干支!$A$2:$A$62,0))</f>
        <v>乙未</v>
      </c>
      <c r="AA29">
        <f t="shared" si="53"/>
        <v>15</v>
      </c>
      <c r="AB29">
        <f t="shared" si="54"/>
        <v>41</v>
      </c>
      <c r="AC29" t="str">
        <f>INDEX(干支!$B$2:$B$62,MATCH(AB29+1,干支!$A$2:$A$62,0))</f>
        <v>乙丑</v>
      </c>
      <c r="AD29">
        <f t="shared" si="55"/>
        <v>58</v>
      </c>
      <c r="AE29">
        <f t="shared" si="56"/>
        <v>10</v>
      </c>
      <c r="AF29" t="str">
        <f>INDEX(干支!$B$2:$B$62,MATCH(AE29+1,干支!$A$2:$A$62,0))</f>
        <v>甲午</v>
      </c>
      <c r="AG29">
        <f t="shared" si="57"/>
        <v>20</v>
      </c>
      <c r="AH29">
        <f t="shared" si="58"/>
        <v>40</v>
      </c>
      <c r="AI29" t="str">
        <f>INDEX(干支!$B$2:$B$62,MATCH(AH29+1,干支!$A$2:$A$62,0))</f>
        <v>甲子</v>
      </c>
      <c r="AJ29">
        <f t="shared" si="59"/>
        <v>63</v>
      </c>
      <c r="AK29">
        <f t="shared" si="60"/>
        <v>9</v>
      </c>
      <c r="AL29" t="str">
        <f>INDEX(干支!$B$2:$B$62,MATCH(AK29+1,干支!$A$2:$A$62,0))</f>
        <v>癸巳</v>
      </c>
      <c r="AM29">
        <f t="shared" si="61"/>
        <v>25</v>
      </c>
      <c r="AN29">
        <f t="shared" si="62"/>
        <v>39</v>
      </c>
      <c r="AO29" t="str">
        <f>INDEX(干支!$B$2:$B$62,MATCH(AN29+1,干支!$A$2:$A$62,0))</f>
        <v>癸亥</v>
      </c>
      <c r="AP29">
        <f t="shared" si="63"/>
        <v>68</v>
      </c>
      <c r="AQ29">
        <f t="shared" si="64"/>
        <v>8</v>
      </c>
      <c r="AR29" t="str">
        <f>INDEX(干支!$B$2:$B$62,MATCH(AQ29+1,干支!$A$2:$A$62,0))</f>
        <v>壬辰</v>
      </c>
      <c r="AS29">
        <f t="shared" si="65"/>
        <v>30</v>
      </c>
      <c r="AT29">
        <f t="shared" si="66"/>
        <v>38</v>
      </c>
      <c r="AU29" t="str">
        <f>INDEX(干支!$B$2:$B$62,MATCH(AT29+1,干支!$A$2:$A$62,0))</f>
        <v>壬戌</v>
      </c>
      <c r="AV29">
        <f t="shared" si="67"/>
        <v>73</v>
      </c>
      <c r="AW29">
        <f t="shared" si="68"/>
        <v>7</v>
      </c>
      <c r="AX29" t="str">
        <f>INDEX(干支!$B$2:$B$62,MATCH(AW29+1,干支!$A$2:$A$62,0))</f>
        <v>辛卯</v>
      </c>
      <c r="AY29">
        <f t="shared" si="69"/>
        <v>35</v>
      </c>
      <c r="AZ29">
        <f t="shared" si="70"/>
        <v>37</v>
      </c>
      <c r="BA29" t="str">
        <f>INDEX(干支!$B$2:$B$62,MATCH(AZ29+1,干支!$A$2:$A$62,0))</f>
        <v>辛酉</v>
      </c>
      <c r="BB29">
        <f t="shared" si="71"/>
        <v>78</v>
      </c>
      <c r="BC29">
        <f t="shared" si="72"/>
        <v>6</v>
      </c>
      <c r="BD29" t="str">
        <f>INDEX(干支!$B$2:$B$62,MATCH(BC29+1,干支!$A$2:$A$62,0))</f>
        <v>庚寅</v>
      </c>
    </row>
    <row r="30" spans="1:59" ht="13.5">
      <c r="A30" s="3" t="s">
        <v>192</v>
      </c>
      <c r="B30" t="s">
        <v>425</v>
      </c>
      <c r="C30" t="s">
        <v>483</v>
      </c>
      <c r="D30">
        <v>546</v>
      </c>
      <c r="E30">
        <f t="shared" si="44"/>
        <v>142686</v>
      </c>
      <c r="F30">
        <f t="shared" si="45"/>
        <v>1097</v>
      </c>
      <c r="G30" t="str">
        <f t="shared" si="46"/>
        <v/>
      </c>
      <c r="H30" t="str">
        <f t="shared" si="47"/>
        <v/>
      </c>
      <c r="I30">
        <f t="shared" si="2"/>
        <v>878</v>
      </c>
      <c r="J30">
        <f t="shared" si="3"/>
        <v>149</v>
      </c>
      <c r="K30">
        <f t="shared" si="4"/>
        <v>79</v>
      </c>
      <c r="L30" t="str">
        <f t="shared" si="34"/>
        <v>第3月</v>
      </c>
      <c r="M30" t="str">
        <f t="shared" si="35"/>
        <v>第9月</v>
      </c>
      <c r="N30" t="str">
        <f t="shared" si="39"/>
        <v/>
      </c>
      <c r="O30" t="str">
        <f t="shared" si="36"/>
        <v>第3月</v>
      </c>
      <c r="P30" t="str">
        <f t="shared" si="37"/>
        <v>第9月</v>
      </c>
      <c r="Q30" t="str">
        <f t="shared" si="149"/>
        <v/>
      </c>
      <c r="R30">
        <f t="shared" si="5"/>
        <v>13568</v>
      </c>
      <c r="S30">
        <f t="shared" si="43"/>
        <v>3</v>
      </c>
      <c r="T30">
        <f t="shared" si="48"/>
        <v>400674</v>
      </c>
      <c r="U30">
        <f t="shared" si="49"/>
        <v>62</v>
      </c>
      <c r="V30">
        <f t="shared" si="50"/>
        <v>54</v>
      </c>
      <c r="W30" t="str">
        <f>INDEX(干支!$B$2:$B$62,MATCH(V30+1,干支!$A$2:$A$62,0))</f>
        <v>戊寅</v>
      </c>
      <c r="X30">
        <f t="shared" si="51"/>
        <v>24</v>
      </c>
      <c r="Y30">
        <f t="shared" si="52"/>
        <v>24</v>
      </c>
      <c r="Z30" t="str">
        <f>INDEX(干支!$B$2:$B$62,MATCH(Y30+1,干支!$A$2:$A$62,0))</f>
        <v>戊申</v>
      </c>
      <c r="AA30">
        <f t="shared" si="53"/>
        <v>67</v>
      </c>
      <c r="AB30">
        <f t="shared" si="54"/>
        <v>53</v>
      </c>
      <c r="AC30" t="str">
        <f>INDEX(干支!$B$2:$B$62,MATCH(AB30+1,干支!$A$2:$A$62,0))</f>
        <v>丁丑</v>
      </c>
      <c r="AD30">
        <f t="shared" si="55"/>
        <v>29</v>
      </c>
      <c r="AE30">
        <f t="shared" si="56"/>
        <v>23</v>
      </c>
      <c r="AF30" t="str">
        <f>INDEX(干支!$B$2:$B$62,MATCH(AE30+1,干支!$A$2:$A$62,0))</f>
        <v>丁未</v>
      </c>
      <c r="AG30">
        <f t="shared" si="57"/>
        <v>72</v>
      </c>
      <c r="AH30">
        <f t="shared" si="58"/>
        <v>52</v>
      </c>
      <c r="AI30" t="str">
        <f>INDEX(干支!$B$2:$B$62,MATCH(AH30+1,干支!$A$2:$A$62,0))</f>
        <v>丙子</v>
      </c>
      <c r="AJ30">
        <f t="shared" si="59"/>
        <v>34</v>
      </c>
      <c r="AK30">
        <f t="shared" si="60"/>
        <v>22</v>
      </c>
      <c r="AL30" t="str">
        <f>INDEX(干支!$B$2:$B$62,MATCH(AK30+1,干支!$A$2:$A$62,0))</f>
        <v>丙午</v>
      </c>
      <c r="AM30">
        <f t="shared" si="61"/>
        <v>77</v>
      </c>
      <c r="AN30">
        <f t="shared" si="62"/>
        <v>51</v>
      </c>
      <c r="AO30" t="str">
        <f>INDEX(干支!$B$2:$B$62,MATCH(AN30+1,干支!$A$2:$A$62,0))</f>
        <v>乙亥</v>
      </c>
      <c r="AP30">
        <f t="shared" si="63"/>
        <v>39</v>
      </c>
      <c r="AQ30">
        <f t="shared" si="64"/>
        <v>21</v>
      </c>
      <c r="AR30" t="str">
        <f>INDEX(干支!$B$2:$B$62,MATCH(AQ30+1,干支!$A$2:$A$62,0))</f>
        <v>乙巳</v>
      </c>
      <c r="AS30">
        <f t="shared" si="65"/>
        <v>1</v>
      </c>
      <c r="AT30">
        <f t="shared" si="66"/>
        <v>51</v>
      </c>
      <c r="AU30" t="str">
        <f>INDEX(干支!$B$2:$B$62,MATCH(AT30+1,干支!$A$2:$A$62,0))</f>
        <v>乙亥</v>
      </c>
      <c r="AV30">
        <f t="shared" si="67"/>
        <v>44</v>
      </c>
      <c r="AW30">
        <f t="shared" si="68"/>
        <v>20</v>
      </c>
      <c r="AX30" t="str">
        <f>INDEX(干支!$B$2:$B$62,MATCH(AW30+1,干支!$A$2:$A$62,0))</f>
        <v>甲辰</v>
      </c>
      <c r="AY30">
        <f t="shared" si="69"/>
        <v>6</v>
      </c>
      <c r="AZ30">
        <f t="shared" si="70"/>
        <v>50</v>
      </c>
      <c r="BA30" t="str">
        <f>INDEX(干支!$B$2:$B$62,MATCH(AZ30+1,干支!$A$2:$A$62,0))</f>
        <v>甲戌</v>
      </c>
      <c r="BB30">
        <f t="shared" si="71"/>
        <v>49</v>
      </c>
      <c r="BC30">
        <f t="shared" si="72"/>
        <v>19</v>
      </c>
      <c r="BD30" t="str">
        <f>INDEX(干支!$B$2:$B$62,MATCH(BC30+1,干支!$A$2:$A$62,0))</f>
        <v>癸卯</v>
      </c>
    </row>
    <row r="31" spans="1:59" ht="13.5">
      <c r="A31" t="s">
        <v>195</v>
      </c>
      <c r="B31" t="s">
        <v>429</v>
      </c>
      <c r="C31" t="s">
        <v>477</v>
      </c>
      <c r="D31">
        <v>535</v>
      </c>
      <c r="E31">
        <f t="shared" si="44"/>
        <v>142697</v>
      </c>
      <c r="F31">
        <f t="shared" si="45"/>
        <v>1108</v>
      </c>
      <c r="G31" t="str">
        <f t="shared" si="46"/>
        <v/>
      </c>
      <c r="H31" t="str">
        <f t="shared" si="47"/>
        <v/>
      </c>
      <c r="I31">
        <f t="shared" si="2"/>
        <v>1014</v>
      </c>
      <c r="J31">
        <f t="shared" si="3"/>
        <v>172</v>
      </c>
      <c r="K31">
        <f t="shared" si="4"/>
        <v>102</v>
      </c>
      <c r="L31" t="str">
        <f t="shared" si="34"/>
        <v>第2月</v>
      </c>
      <c r="M31" t="str">
        <f t="shared" si="35"/>
        <v>第8月</v>
      </c>
      <c r="N31" t="str">
        <f t="shared" si="39"/>
        <v/>
      </c>
      <c r="O31" t="str">
        <f t="shared" si="36"/>
        <v>第2月</v>
      </c>
      <c r="P31" t="str">
        <f t="shared" si="37"/>
        <v>第8月</v>
      </c>
      <c r="Q31" t="str">
        <f t="shared" si="149"/>
        <v/>
      </c>
      <c r="R31">
        <f t="shared" si="5"/>
        <v>13704</v>
      </c>
      <c r="S31">
        <f t="shared" si="43"/>
        <v>4</v>
      </c>
      <c r="T31">
        <f t="shared" si="48"/>
        <v>404690</v>
      </c>
      <c r="U31">
        <f t="shared" si="49"/>
        <v>78</v>
      </c>
      <c r="V31">
        <f t="shared" si="50"/>
        <v>50</v>
      </c>
      <c r="W31" t="str">
        <f>INDEX(干支!$B$2:$B$62,MATCH(V31+1,干支!$A$2:$A$62,0))</f>
        <v>甲戌</v>
      </c>
      <c r="X31">
        <f t="shared" si="51"/>
        <v>40</v>
      </c>
      <c r="Y31">
        <f t="shared" si="52"/>
        <v>20</v>
      </c>
      <c r="Z31" t="str">
        <f>INDEX(干支!$B$2:$B$62,MATCH(Y31+1,干支!$A$2:$A$62,0))</f>
        <v>甲辰</v>
      </c>
      <c r="AA31">
        <f t="shared" si="53"/>
        <v>2</v>
      </c>
      <c r="AB31">
        <f t="shared" si="54"/>
        <v>50</v>
      </c>
      <c r="AC31" t="str">
        <f>INDEX(干支!$B$2:$B$62,MATCH(AB31+1,干支!$A$2:$A$62,0))</f>
        <v>甲戌</v>
      </c>
      <c r="AD31">
        <f t="shared" si="55"/>
        <v>45</v>
      </c>
      <c r="AE31">
        <f t="shared" si="56"/>
        <v>19</v>
      </c>
      <c r="AF31" t="str">
        <f>INDEX(干支!$B$2:$B$62,MATCH(AE31+1,干支!$A$2:$A$62,0))</f>
        <v>癸卯</v>
      </c>
      <c r="AG31">
        <f t="shared" si="57"/>
        <v>7</v>
      </c>
      <c r="AH31">
        <f t="shared" si="58"/>
        <v>49</v>
      </c>
      <c r="AI31" t="str">
        <f>INDEX(干支!$B$2:$B$62,MATCH(AH31+1,干支!$A$2:$A$62,0))</f>
        <v>癸酉</v>
      </c>
      <c r="AJ31">
        <f t="shared" si="59"/>
        <v>50</v>
      </c>
      <c r="AK31">
        <f t="shared" si="60"/>
        <v>18</v>
      </c>
      <c r="AL31" t="str">
        <f>INDEX(干支!$B$2:$B$62,MATCH(AK31+1,干支!$A$2:$A$62,0))</f>
        <v>壬寅</v>
      </c>
      <c r="AM31">
        <f t="shared" si="61"/>
        <v>12</v>
      </c>
      <c r="AN31">
        <f t="shared" si="62"/>
        <v>48</v>
      </c>
      <c r="AO31" t="str">
        <f>INDEX(干支!$B$2:$B$62,MATCH(AN31+1,干支!$A$2:$A$62,0))</f>
        <v>壬申</v>
      </c>
      <c r="AP31">
        <f t="shared" si="63"/>
        <v>55</v>
      </c>
      <c r="AQ31">
        <f t="shared" si="64"/>
        <v>17</v>
      </c>
      <c r="AR31" t="str">
        <f>INDEX(干支!$B$2:$B$62,MATCH(AQ31+1,干支!$A$2:$A$62,0))</f>
        <v>辛丑</v>
      </c>
      <c r="AS31">
        <f t="shared" si="65"/>
        <v>17</v>
      </c>
      <c r="AT31">
        <f t="shared" si="66"/>
        <v>47</v>
      </c>
      <c r="AU31" t="str">
        <f>INDEX(干支!$B$2:$B$62,MATCH(AT31+1,干支!$A$2:$A$62,0))</f>
        <v>辛未</v>
      </c>
      <c r="AV31">
        <f t="shared" si="67"/>
        <v>60</v>
      </c>
      <c r="AW31">
        <f t="shared" si="68"/>
        <v>16</v>
      </c>
      <c r="AX31" t="str">
        <f>INDEX(干支!$B$2:$B$62,MATCH(AW31+1,干支!$A$2:$A$62,0))</f>
        <v>庚子</v>
      </c>
      <c r="AY31">
        <f t="shared" si="69"/>
        <v>22</v>
      </c>
      <c r="AZ31">
        <f t="shared" si="70"/>
        <v>46</v>
      </c>
      <c r="BA31" t="str">
        <f>INDEX(干支!$B$2:$B$62,MATCH(AZ31+1,干支!$A$2:$A$62,0))</f>
        <v>庚午</v>
      </c>
      <c r="BB31">
        <f t="shared" si="71"/>
        <v>65</v>
      </c>
      <c r="BC31">
        <f t="shared" si="72"/>
        <v>15</v>
      </c>
      <c r="BD31" t="str">
        <f>INDEX(干支!$B$2:$B$62,MATCH(BC31+1,干支!$A$2:$A$62,0))</f>
        <v>己亥</v>
      </c>
    </row>
    <row r="32" spans="1:59" ht="13.5">
      <c r="A32" t="s">
        <v>197</v>
      </c>
      <c r="B32" t="s">
        <v>421</v>
      </c>
      <c r="C32" t="s">
        <v>477</v>
      </c>
      <c r="D32">
        <v>527</v>
      </c>
      <c r="E32">
        <f t="shared" si="44"/>
        <v>142705</v>
      </c>
      <c r="F32">
        <f t="shared" si="45"/>
        <v>1116</v>
      </c>
      <c r="G32" t="str">
        <f t="shared" si="46"/>
        <v/>
      </c>
      <c r="H32" t="str">
        <f t="shared" si="47"/>
        <v/>
      </c>
      <c r="I32">
        <f t="shared" si="2"/>
        <v>1113</v>
      </c>
      <c r="J32">
        <f t="shared" si="3"/>
        <v>189</v>
      </c>
      <c r="K32">
        <f t="shared" si="4"/>
        <v>84</v>
      </c>
      <c r="L32" t="str">
        <f t="shared" si="34"/>
        <v>第3月</v>
      </c>
      <c r="M32" t="str">
        <f t="shared" si="35"/>
        <v>第9月</v>
      </c>
      <c r="N32" t="str">
        <f t="shared" si="39"/>
        <v/>
      </c>
      <c r="O32" t="str">
        <f t="shared" si="36"/>
        <v>第3月</v>
      </c>
      <c r="P32" t="str">
        <f t="shared" si="37"/>
        <v>第9月</v>
      </c>
      <c r="Q32" t="str">
        <f t="shared" si="149"/>
        <v/>
      </c>
      <c r="R32">
        <f t="shared" si="5"/>
        <v>13803</v>
      </c>
      <c r="S32">
        <f t="shared" si="43"/>
        <v>3</v>
      </c>
      <c r="T32">
        <f t="shared" si="48"/>
        <v>407614</v>
      </c>
      <c r="U32">
        <f t="shared" si="49"/>
        <v>42</v>
      </c>
      <c r="V32">
        <f t="shared" si="50"/>
        <v>34</v>
      </c>
      <c r="W32" t="str">
        <f>INDEX(干支!$B$2:$B$62,MATCH(V32+1,干支!$A$2:$A$62,0))</f>
        <v>戊午</v>
      </c>
      <c r="X32">
        <f t="shared" si="51"/>
        <v>4</v>
      </c>
      <c r="Y32">
        <f t="shared" si="52"/>
        <v>4</v>
      </c>
      <c r="Z32" t="str">
        <f>INDEX(干支!$B$2:$B$62,MATCH(Y32+1,干支!$A$2:$A$62,0))</f>
        <v>戊子</v>
      </c>
      <c r="AA32">
        <f t="shared" si="53"/>
        <v>47</v>
      </c>
      <c r="AB32">
        <f t="shared" si="54"/>
        <v>33</v>
      </c>
      <c r="AC32" t="str">
        <f>INDEX(干支!$B$2:$B$62,MATCH(AB32+1,干支!$A$2:$A$62,0))</f>
        <v>丁巳</v>
      </c>
      <c r="AD32">
        <f t="shared" si="55"/>
        <v>9</v>
      </c>
      <c r="AE32">
        <f t="shared" si="56"/>
        <v>3</v>
      </c>
      <c r="AF32" t="str">
        <f>INDEX(干支!$B$2:$B$62,MATCH(AE32+1,干支!$A$2:$A$62,0))</f>
        <v>丁亥</v>
      </c>
      <c r="AG32">
        <f t="shared" si="57"/>
        <v>52</v>
      </c>
      <c r="AH32">
        <f t="shared" si="58"/>
        <v>32</v>
      </c>
      <c r="AI32" t="str">
        <f>INDEX(干支!$B$2:$B$62,MATCH(AH32+1,干支!$A$2:$A$62,0))</f>
        <v>丙辰</v>
      </c>
      <c r="AJ32">
        <f t="shared" si="59"/>
        <v>14</v>
      </c>
      <c r="AK32">
        <f t="shared" si="60"/>
        <v>2</v>
      </c>
      <c r="AL32" t="str">
        <f>INDEX(干支!$B$2:$B$62,MATCH(AK32+1,干支!$A$2:$A$62,0))</f>
        <v>丙戌</v>
      </c>
      <c r="AM32">
        <f t="shared" si="61"/>
        <v>57</v>
      </c>
      <c r="AN32">
        <f t="shared" si="62"/>
        <v>31</v>
      </c>
      <c r="AO32" t="str">
        <f>INDEX(干支!$B$2:$B$62,MATCH(AN32+1,干支!$A$2:$A$62,0))</f>
        <v>乙卯</v>
      </c>
      <c r="AP32">
        <f t="shared" si="63"/>
        <v>19</v>
      </c>
      <c r="AQ32">
        <f t="shared" si="64"/>
        <v>1</v>
      </c>
      <c r="AR32" t="str">
        <f>INDEX(干支!$B$2:$B$62,MATCH(AQ32+1,干支!$A$2:$A$62,0))</f>
        <v>乙酉</v>
      </c>
      <c r="AS32">
        <f t="shared" si="65"/>
        <v>62</v>
      </c>
      <c r="AT32">
        <f t="shared" si="66"/>
        <v>30</v>
      </c>
      <c r="AU32" t="str">
        <f>INDEX(干支!$B$2:$B$62,MATCH(AT32+1,干支!$A$2:$A$62,0))</f>
        <v>甲寅</v>
      </c>
      <c r="AV32">
        <f t="shared" si="67"/>
        <v>24</v>
      </c>
      <c r="AW32">
        <f t="shared" si="68"/>
        <v>60</v>
      </c>
      <c r="AX32" t="str">
        <f>INDEX(干支!$B$2:$B$62,MATCH(AW32+1,干支!$A$2:$A$62,0))</f>
        <v>甲申</v>
      </c>
      <c r="AY32">
        <f t="shared" si="69"/>
        <v>67</v>
      </c>
      <c r="AZ32">
        <f t="shared" si="70"/>
        <v>29</v>
      </c>
      <c r="BA32" t="str">
        <f>INDEX(干支!$B$2:$B$62,MATCH(AZ32+1,干支!$A$2:$A$62,0))</f>
        <v>癸丑</v>
      </c>
      <c r="BB32">
        <f t="shared" si="71"/>
        <v>29</v>
      </c>
      <c r="BC32">
        <f t="shared" si="72"/>
        <v>59</v>
      </c>
      <c r="BD32" t="str">
        <f>INDEX(干支!$B$2:$B$62,MATCH(BC32+1,干支!$A$2:$A$62,0))</f>
        <v>癸未</v>
      </c>
    </row>
    <row r="33" spans="1:59" ht="13.5">
      <c r="A33" t="s">
        <v>199</v>
      </c>
      <c r="B33" t="s">
        <v>437</v>
      </c>
      <c r="C33" t="s">
        <v>478</v>
      </c>
      <c r="D33">
        <v>525</v>
      </c>
      <c r="E33">
        <f t="shared" si="44"/>
        <v>142707</v>
      </c>
      <c r="F33">
        <f t="shared" si="45"/>
        <v>1118</v>
      </c>
      <c r="G33" t="str">
        <f t="shared" si="46"/>
        <v>有</v>
      </c>
      <c r="H33" t="str">
        <f t="shared" si="47"/>
        <v>閏4月</v>
      </c>
      <c r="I33">
        <f t="shared" si="2"/>
        <v>1137</v>
      </c>
      <c r="J33">
        <f t="shared" si="3"/>
        <v>193</v>
      </c>
      <c r="K33">
        <f t="shared" si="4"/>
        <v>96</v>
      </c>
      <c r="L33" t="str">
        <f t="shared" si="34"/>
        <v>第2月</v>
      </c>
      <c r="M33" t="str">
        <f t="shared" si="35"/>
        <v>第8月</v>
      </c>
      <c r="N33" t="str">
        <f t="shared" si="39"/>
        <v/>
      </c>
      <c r="O33" t="str">
        <f t="shared" si="36"/>
        <v>第3月</v>
      </c>
      <c r="P33" t="str">
        <f t="shared" si="37"/>
        <v>第9月</v>
      </c>
      <c r="Q33" t="str">
        <f t="shared" si="149"/>
        <v/>
      </c>
      <c r="R33">
        <f t="shared" si="5"/>
        <v>13827</v>
      </c>
      <c r="S33">
        <f t="shared" si="43"/>
        <v>17</v>
      </c>
      <c r="T33">
        <f t="shared" si="48"/>
        <v>408323</v>
      </c>
      <c r="U33">
        <f t="shared" si="49"/>
        <v>21</v>
      </c>
      <c r="V33">
        <f t="shared" si="50"/>
        <v>23</v>
      </c>
      <c r="W33" t="str">
        <f>INDEX(干支!$B$2:$B$62,MATCH(V33+1,干支!$A$2:$A$62,0))</f>
        <v>丁未</v>
      </c>
      <c r="X33">
        <f t="shared" si="51"/>
        <v>64</v>
      </c>
      <c r="Y33">
        <f t="shared" si="52"/>
        <v>52</v>
      </c>
      <c r="Z33" t="str">
        <f>INDEX(干支!$B$2:$B$62,MATCH(Y33+1,干支!$A$2:$A$62,0))</f>
        <v>丙子</v>
      </c>
      <c r="AA33">
        <f t="shared" si="53"/>
        <v>26</v>
      </c>
      <c r="AB33">
        <f t="shared" si="54"/>
        <v>22</v>
      </c>
      <c r="AC33" t="str">
        <f>INDEX(干支!$B$2:$B$62,MATCH(AB33+1,干支!$A$2:$A$62,0))</f>
        <v>丙午</v>
      </c>
      <c r="AD33">
        <f t="shared" si="55"/>
        <v>69</v>
      </c>
      <c r="AE33">
        <f t="shared" si="56"/>
        <v>51</v>
      </c>
      <c r="AF33" t="str">
        <f>INDEX(干支!$B$2:$B$62,MATCH(AE33+1,干支!$A$2:$A$62,0))</f>
        <v>乙亥</v>
      </c>
      <c r="AG33">
        <f t="shared" si="57"/>
        <v>31</v>
      </c>
      <c r="AH33">
        <f t="shared" si="58"/>
        <v>21</v>
      </c>
      <c r="AI33" t="str">
        <f>INDEX(干支!$B$2:$B$62,MATCH(AH33+1,干支!$A$2:$A$62,0))</f>
        <v>乙巳</v>
      </c>
      <c r="AJ33">
        <f t="shared" si="59"/>
        <v>74</v>
      </c>
      <c r="AK33">
        <f t="shared" si="60"/>
        <v>50</v>
      </c>
      <c r="AL33" t="str">
        <f>INDEX(干支!$B$2:$B$62,MATCH(AK33+1,干支!$A$2:$A$62,0))</f>
        <v>甲戌</v>
      </c>
      <c r="AM33">
        <f t="shared" si="61"/>
        <v>36</v>
      </c>
      <c r="AN33">
        <f t="shared" si="62"/>
        <v>20</v>
      </c>
      <c r="AO33" t="str">
        <f>INDEX(干支!$B$2:$B$62,MATCH(AN33+1,干支!$A$2:$A$62,0))</f>
        <v>甲辰</v>
      </c>
      <c r="AP33">
        <f t="shared" si="63"/>
        <v>79</v>
      </c>
      <c r="AQ33">
        <f t="shared" si="64"/>
        <v>49</v>
      </c>
      <c r="AR33" t="str">
        <f>INDEX(干支!$B$2:$B$62,MATCH(AQ33+1,干支!$A$2:$A$62,0))</f>
        <v>癸酉</v>
      </c>
      <c r="AS33">
        <f t="shared" si="65"/>
        <v>41</v>
      </c>
      <c r="AT33">
        <f t="shared" si="66"/>
        <v>19</v>
      </c>
      <c r="AU33" t="str">
        <f>INDEX(干支!$B$2:$B$62,MATCH(AT33+1,干支!$A$2:$A$62,0))</f>
        <v>癸卯</v>
      </c>
      <c r="AV33">
        <f t="shared" si="67"/>
        <v>3</v>
      </c>
      <c r="AW33">
        <f t="shared" si="68"/>
        <v>49</v>
      </c>
      <c r="AX33" t="str">
        <f>INDEX(干支!$B$2:$B$62,MATCH(AW33+1,干支!$A$2:$A$62,0))</f>
        <v>癸酉</v>
      </c>
      <c r="AY33">
        <f t="shared" si="69"/>
        <v>46</v>
      </c>
      <c r="AZ33">
        <f t="shared" si="70"/>
        <v>18</v>
      </c>
      <c r="BA33" t="str">
        <f>INDEX(干支!$B$2:$B$62,MATCH(AZ33+1,干支!$A$2:$A$62,0))</f>
        <v>壬寅</v>
      </c>
      <c r="BB33">
        <f t="shared" si="71"/>
        <v>8</v>
      </c>
      <c r="BC33">
        <f t="shared" si="72"/>
        <v>48</v>
      </c>
      <c r="BD33" t="str">
        <f>INDEX(干支!$B$2:$B$62,MATCH(BC33+1,干支!$A$2:$A$62,0))</f>
        <v>壬申</v>
      </c>
      <c r="BE33">
        <f t="shared" si="73"/>
        <v>51</v>
      </c>
      <c r="BF33">
        <f t="shared" si="74"/>
        <v>17</v>
      </c>
      <c r="BG33" t="str">
        <f>INDEX(干支!$B$2:$B$62,MATCH(BF33+1,干支!$A$2:$A$62,0))</f>
        <v>辛丑</v>
      </c>
    </row>
    <row r="34" spans="1:59" ht="13.5">
      <c r="A34" t="s">
        <v>203</v>
      </c>
      <c r="B34" t="s">
        <v>422</v>
      </c>
      <c r="C34" t="s">
        <v>478</v>
      </c>
      <c r="D34">
        <v>521</v>
      </c>
      <c r="E34">
        <f t="shared" si="44"/>
        <v>142711</v>
      </c>
      <c r="F34">
        <f t="shared" si="45"/>
        <v>1122</v>
      </c>
      <c r="G34" t="str">
        <f t="shared" si="46"/>
        <v/>
      </c>
      <c r="H34" t="str">
        <f t="shared" si="47"/>
        <v/>
      </c>
      <c r="I34">
        <f t="shared" si="2"/>
        <v>1187</v>
      </c>
      <c r="J34">
        <f t="shared" si="3"/>
        <v>202</v>
      </c>
      <c r="K34">
        <f t="shared" si="4"/>
        <v>31</v>
      </c>
      <c r="L34" t="str">
        <f t="shared" si="34"/>
        <v>第5月</v>
      </c>
      <c r="M34" t="str">
        <f t="shared" si="35"/>
        <v>第11月</v>
      </c>
      <c r="N34" t="str">
        <f t="shared" si="39"/>
        <v/>
      </c>
      <c r="O34" t="str">
        <f t="shared" si="36"/>
        <v>第6月</v>
      </c>
      <c r="P34" t="str">
        <f t="shared" si="37"/>
        <v>第11月</v>
      </c>
      <c r="Q34" t="str">
        <f t="shared" si="149"/>
        <v/>
      </c>
      <c r="R34">
        <f t="shared" si="5"/>
        <v>13877</v>
      </c>
      <c r="S34">
        <f t="shared" si="43"/>
        <v>7</v>
      </c>
      <c r="T34">
        <f t="shared" si="48"/>
        <v>409799</v>
      </c>
      <c r="U34">
        <f t="shared" si="49"/>
        <v>65</v>
      </c>
      <c r="V34">
        <f t="shared" si="50"/>
        <v>59</v>
      </c>
      <c r="W34" t="str">
        <f>INDEX(干支!$B$2:$B$62,MATCH(V34+1,干支!$A$2:$A$62,0))</f>
        <v>癸未</v>
      </c>
      <c r="X34">
        <f t="shared" si="51"/>
        <v>27</v>
      </c>
      <c r="Y34">
        <f t="shared" si="52"/>
        <v>29</v>
      </c>
      <c r="Z34" t="str">
        <f>INDEX(干支!$B$2:$B$62,MATCH(Y34+1,干支!$A$2:$A$62,0))</f>
        <v>癸丑</v>
      </c>
      <c r="AA34">
        <f t="shared" si="53"/>
        <v>70</v>
      </c>
      <c r="AB34">
        <f t="shared" si="54"/>
        <v>58</v>
      </c>
      <c r="AC34" t="str">
        <f>INDEX(干支!$B$2:$B$62,MATCH(AB34+1,干支!$A$2:$A$62,0))</f>
        <v>壬午</v>
      </c>
      <c r="AD34">
        <f t="shared" si="55"/>
        <v>32</v>
      </c>
      <c r="AE34">
        <f t="shared" si="56"/>
        <v>28</v>
      </c>
      <c r="AF34" t="str">
        <f>INDEX(干支!$B$2:$B$62,MATCH(AE34+1,干支!$A$2:$A$62,0))</f>
        <v>壬子</v>
      </c>
      <c r="AG34">
        <f t="shared" si="57"/>
        <v>75</v>
      </c>
      <c r="AH34">
        <f t="shared" si="58"/>
        <v>57</v>
      </c>
      <c r="AI34" t="str">
        <f>INDEX(干支!$B$2:$B$62,MATCH(AH34+1,干支!$A$2:$A$62,0))</f>
        <v>辛巳</v>
      </c>
      <c r="AJ34">
        <f t="shared" si="59"/>
        <v>37</v>
      </c>
      <c r="AK34">
        <f t="shared" si="60"/>
        <v>27</v>
      </c>
      <c r="AL34" t="str">
        <f>INDEX(干支!$B$2:$B$62,MATCH(AK34+1,干支!$A$2:$A$62,0))</f>
        <v>辛亥</v>
      </c>
      <c r="AM34">
        <f t="shared" si="61"/>
        <v>80</v>
      </c>
      <c r="AN34">
        <f t="shared" si="62"/>
        <v>56</v>
      </c>
      <c r="AO34" t="str">
        <f>INDEX(干支!$B$2:$B$62,MATCH(AN34+1,干支!$A$2:$A$62,0))</f>
        <v>庚辰</v>
      </c>
      <c r="AP34">
        <f t="shared" si="63"/>
        <v>42</v>
      </c>
      <c r="AQ34">
        <f t="shared" si="64"/>
        <v>26</v>
      </c>
      <c r="AR34" t="str">
        <f>INDEX(干支!$B$2:$B$62,MATCH(AQ34+1,干支!$A$2:$A$62,0))</f>
        <v>庚戌</v>
      </c>
      <c r="AS34">
        <f t="shared" si="65"/>
        <v>4</v>
      </c>
      <c r="AT34">
        <f t="shared" si="66"/>
        <v>56</v>
      </c>
      <c r="AU34" t="str">
        <f>INDEX(干支!$B$2:$B$62,MATCH(AT34+1,干支!$A$2:$A$62,0))</f>
        <v>庚辰</v>
      </c>
      <c r="AV34">
        <f t="shared" si="67"/>
        <v>47</v>
      </c>
      <c r="AW34">
        <f t="shared" si="68"/>
        <v>25</v>
      </c>
      <c r="AX34" t="str">
        <f>INDEX(干支!$B$2:$B$62,MATCH(AW34+1,干支!$A$2:$A$62,0))</f>
        <v>己酉</v>
      </c>
      <c r="AY34">
        <f t="shared" si="69"/>
        <v>9</v>
      </c>
      <c r="AZ34">
        <f t="shared" si="70"/>
        <v>55</v>
      </c>
      <c r="BA34" t="str">
        <f>INDEX(干支!$B$2:$B$62,MATCH(AZ34+1,干支!$A$2:$A$62,0))</f>
        <v>己卯</v>
      </c>
      <c r="BB34">
        <f t="shared" si="71"/>
        <v>52</v>
      </c>
      <c r="BC34">
        <f t="shared" si="72"/>
        <v>24</v>
      </c>
      <c r="BD34" t="str">
        <f>INDEX(干支!$B$2:$B$62,MATCH(BC34+1,干支!$A$2:$A$62,0))</f>
        <v>戊申</v>
      </c>
    </row>
    <row r="35" spans="1:59" ht="13.5">
      <c r="A35" t="s">
        <v>205</v>
      </c>
      <c r="B35" t="s">
        <v>419</v>
      </c>
      <c r="C35" t="s">
        <v>476</v>
      </c>
      <c r="D35">
        <v>520</v>
      </c>
      <c r="E35">
        <f t="shared" si="44"/>
        <v>142712</v>
      </c>
      <c r="F35">
        <f t="shared" si="45"/>
        <v>1123</v>
      </c>
      <c r="G35" t="str">
        <f t="shared" si="46"/>
        <v>有</v>
      </c>
      <c r="H35" t="str">
        <f t="shared" si="47"/>
        <v>閏9月</v>
      </c>
      <c r="I35">
        <f t="shared" si="2"/>
        <v>1199</v>
      </c>
      <c r="J35">
        <f t="shared" si="3"/>
        <v>204</v>
      </c>
      <c r="K35">
        <f t="shared" si="4"/>
        <v>37</v>
      </c>
      <c r="L35" t="str">
        <f t="shared" si="34"/>
        <v>第5月</v>
      </c>
      <c r="M35" t="str">
        <f t="shared" si="35"/>
        <v>第11月</v>
      </c>
      <c r="N35" t="str">
        <f t="shared" si="39"/>
        <v/>
      </c>
      <c r="O35" t="str">
        <f t="shared" si="36"/>
        <v>第5月</v>
      </c>
      <c r="P35" t="str">
        <f t="shared" si="37"/>
        <v>第11月</v>
      </c>
      <c r="Q35" t="str">
        <f t="shared" ref="Q35:Q37" si="150">IF(K35&lt;11.5,IF(K35+11.5+23*11&gt;270,"第12月",IF(K35+11.5+23*12&gt;270,"第13月","")),IF(K35+11.5+23*11&gt;405,"第12月",IF(K35+11.5+23*12&gt;405,"第13月","")))</f>
        <v/>
      </c>
      <c r="R35">
        <f t="shared" si="5"/>
        <v>13889</v>
      </c>
      <c r="S35">
        <f t="shared" si="43"/>
        <v>14</v>
      </c>
      <c r="T35">
        <f t="shared" si="48"/>
        <v>410154</v>
      </c>
      <c r="U35">
        <f t="shared" si="49"/>
        <v>14</v>
      </c>
      <c r="V35">
        <f t="shared" si="50"/>
        <v>54</v>
      </c>
      <c r="W35" t="str">
        <f>INDEX(干支!$B$2:$B$62,MATCH(V35+1,干支!$A$2:$A$62,0))</f>
        <v>戊寅</v>
      </c>
      <c r="X35">
        <f t="shared" si="51"/>
        <v>57</v>
      </c>
      <c r="Y35">
        <f t="shared" si="52"/>
        <v>23</v>
      </c>
      <c r="Z35" t="str">
        <f>INDEX(干支!$B$2:$B$62,MATCH(Y35+1,干支!$A$2:$A$62,0))</f>
        <v>丁未</v>
      </c>
      <c r="AA35">
        <f t="shared" si="53"/>
        <v>19</v>
      </c>
      <c r="AB35">
        <f t="shared" si="54"/>
        <v>53</v>
      </c>
      <c r="AC35" t="str">
        <f>INDEX(干支!$B$2:$B$62,MATCH(AB35+1,干支!$A$2:$A$62,0))</f>
        <v>丁丑</v>
      </c>
      <c r="AD35">
        <f t="shared" si="55"/>
        <v>62</v>
      </c>
      <c r="AE35">
        <f t="shared" si="56"/>
        <v>22</v>
      </c>
      <c r="AF35" t="str">
        <f>INDEX(干支!$B$2:$B$62,MATCH(AE35+1,干支!$A$2:$A$62,0))</f>
        <v>丙午</v>
      </c>
      <c r="AG35">
        <f t="shared" si="57"/>
        <v>24</v>
      </c>
      <c r="AH35">
        <f t="shared" si="58"/>
        <v>52</v>
      </c>
      <c r="AI35" t="str">
        <f>INDEX(干支!$B$2:$B$62,MATCH(AH35+1,干支!$A$2:$A$62,0))</f>
        <v>丙子</v>
      </c>
      <c r="AJ35">
        <f t="shared" si="59"/>
        <v>67</v>
      </c>
      <c r="AK35">
        <f t="shared" si="60"/>
        <v>21</v>
      </c>
      <c r="AL35" t="str">
        <f>INDEX(干支!$B$2:$B$62,MATCH(AK35+1,干支!$A$2:$A$62,0))</f>
        <v>乙巳</v>
      </c>
      <c r="AM35">
        <f t="shared" si="61"/>
        <v>29</v>
      </c>
      <c r="AN35">
        <f t="shared" si="62"/>
        <v>51</v>
      </c>
      <c r="AO35" t="str">
        <f>INDEX(干支!$B$2:$B$62,MATCH(AN35+1,干支!$A$2:$A$62,0))</f>
        <v>乙亥</v>
      </c>
      <c r="AP35">
        <f t="shared" si="63"/>
        <v>72</v>
      </c>
      <c r="AQ35">
        <f t="shared" si="64"/>
        <v>20</v>
      </c>
      <c r="AR35" t="str">
        <f>INDEX(干支!$B$2:$B$62,MATCH(AQ35+1,干支!$A$2:$A$62,0))</f>
        <v>甲辰</v>
      </c>
      <c r="AS35">
        <f t="shared" si="65"/>
        <v>34</v>
      </c>
      <c r="AT35">
        <f t="shared" si="66"/>
        <v>50</v>
      </c>
      <c r="AU35" t="str">
        <f>INDEX(干支!$B$2:$B$62,MATCH(AT35+1,干支!$A$2:$A$62,0))</f>
        <v>甲戌</v>
      </c>
      <c r="AV35">
        <f t="shared" si="67"/>
        <v>77</v>
      </c>
      <c r="AW35">
        <f t="shared" si="68"/>
        <v>19</v>
      </c>
      <c r="AX35" t="str">
        <f>INDEX(干支!$B$2:$B$62,MATCH(AW35+1,干支!$A$2:$A$62,0))</f>
        <v>癸卯</v>
      </c>
      <c r="AY35">
        <f t="shared" si="69"/>
        <v>39</v>
      </c>
      <c r="AZ35">
        <f t="shared" si="70"/>
        <v>49</v>
      </c>
      <c r="BA35" t="str">
        <f>INDEX(干支!$B$2:$B$62,MATCH(AZ35+1,干支!$A$2:$A$62,0))</f>
        <v>癸酉</v>
      </c>
      <c r="BB35">
        <f t="shared" si="71"/>
        <v>1</v>
      </c>
      <c r="BC35">
        <f t="shared" si="72"/>
        <v>19</v>
      </c>
      <c r="BD35" t="str">
        <f>INDEX(干支!$B$2:$B$62,MATCH(BC35+1,干支!$A$2:$A$62,0))</f>
        <v>癸卯</v>
      </c>
      <c r="BE35">
        <f>IF(BB35+43&gt;=81,BB35+43-81,BB35+43)</f>
        <v>44</v>
      </c>
      <c r="BF35">
        <f>IF(IF(BB35+43&gt;=81,BC35+29+1,BC35+29)&gt;60,IF(BB35+43&gt;=81,BC35+29+1,BC35+29)-60,IF(BB35+43&gt;=81,BC35+29+1,BC35+29))</f>
        <v>48</v>
      </c>
      <c r="BG35" t="str">
        <f>INDEX(干支!$B$2:$B$62,MATCH(BF35+1,干支!$A$2:$A$62,0))</f>
        <v>壬申</v>
      </c>
    </row>
    <row r="36" spans="1:59" ht="13.5">
      <c r="A36" t="s">
        <v>209</v>
      </c>
      <c r="B36" t="s">
        <v>441</v>
      </c>
      <c r="C36" t="s">
        <v>478</v>
      </c>
      <c r="D36">
        <v>518</v>
      </c>
      <c r="E36">
        <f t="shared" si="44"/>
        <v>142714</v>
      </c>
      <c r="F36">
        <f t="shared" si="45"/>
        <v>1125</v>
      </c>
      <c r="G36" t="str">
        <f t="shared" si="46"/>
        <v/>
      </c>
      <c r="H36" t="str">
        <f t="shared" si="47"/>
        <v/>
      </c>
      <c r="I36">
        <f t="shared" si="2"/>
        <v>1224</v>
      </c>
      <c r="J36">
        <f t="shared" si="3"/>
        <v>208</v>
      </c>
      <c r="K36">
        <f t="shared" si="4"/>
        <v>72</v>
      </c>
      <c r="L36" t="str">
        <f t="shared" si="34"/>
        <v>第3月</v>
      </c>
      <c r="M36" t="str">
        <f t="shared" si="35"/>
        <v>第9月</v>
      </c>
      <c r="N36" t="str">
        <f t="shared" si="39"/>
        <v/>
      </c>
      <c r="O36" t="str">
        <f t="shared" si="36"/>
        <v>第4月</v>
      </c>
      <c r="P36" t="str">
        <f t="shared" si="37"/>
        <v>第10月</v>
      </c>
      <c r="Q36" t="str">
        <f t="shared" si="150"/>
        <v/>
      </c>
      <c r="R36">
        <f t="shared" si="5"/>
        <v>13914</v>
      </c>
      <c r="S36">
        <f t="shared" si="43"/>
        <v>9</v>
      </c>
      <c r="T36">
        <f t="shared" si="48"/>
        <v>410892</v>
      </c>
      <c r="U36">
        <f t="shared" si="49"/>
        <v>36</v>
      </c>
      <c r="V36">
        <f t="shared" si="50"/>
        <v>12</v>
      </c>
      <c r="W36" t="str">
        <f>INDEX(干支!$B$2:$B$62,MATCH(V36+1,干支!$A$2:$A$62,0))</f>
        <v>丙申</v>
      </c>
      <c r="X36">
        <f t="shared" si="51"/>
        <v>79</v>
      </c>
      <c r="Y36">
        <f t="shared" si="52"/>
        <v>41</v>
      </c>
      <c r="Z36" t="str">
        <f>INDEX(干支!$B$2:$B$62,MATCH(Y36+1,干支!$A$2:$A$62,0))</f>
        <v>乙丑</v>
      </c>
      <c r="AA36" s="44">
        <f t="shared" si="53"/>
        <v>41</v>
      </c>
      <c r="AB36" s="44">
        <f t="shared" si="54"/>
        <v>11</v>
      </c>
      <c r="AC36" s="44" t="str">
        <f>INDEX(干支!$B$2:$B$62,MATCH(AB36+1,干支!$A$2:$A$62,0))</f>
        <v>乙未</v>
      </c>
      <c r="AD36">
        <f t="shared" si="55"/>
        <v>3</v>
      </c>
      <c r="AE36">
        <f t="shared" si="56"/>
        <v>41</v>
      </c>
      <c r="AF36" t="str">
        <f>INDEX(干支!$B$2:$B$62,MATCH(AE36+1,干支!$A$2:$A$62,0))</f>
        <v>乙丑</v>
      </c>
      <c r="AG36">
        <f t="shared" si="57"/>
        <v>46</v>
      </c>
      <c r="AH36">
        <f t="shared" si="58"/>
        <v>10</v>
      </c>
      <c r="AI36" t="str">
        <f>INDEX(干支!$B$2:$B$62,MATCH(AH36+1,干支!$A$2:$A$62,0))</f>
        <v>甲午</v>
      </c>
      <c r="AJ36">
        <f t="shared" si="59"/>
        <v>8</v>
      </c>
      <c r="AK36">
        <f t="shared" si="60"/>
        <v>40</v>
      </c>
      <c r="AL36" t="str">
        <f>INDEX(干支!$B$2:$B$62,MATCH(AK36+1,干支!$A$2:$A$62,0))</f>
        <v>甲子</v>
      </c>
      <c r="AM36">
        <f t="shared" si="61"/>
        <v>51</v>
      </c>
      <c r="AN36">
        <f t="shared" si="62"/>
        <v>9</v>
      </c>
      <c r="AO36" t="str">
        <f>INDEX(干支!$B$2:$B$62,MATCH(AN36+1,干支!$A$2:$A$62,0))</f>
        <v>癸巳</v>
      </c>
      <c r="AP36">
        <f t="shared" si="63"/>
        <v>13</v>
      </c>
      <c r="AQ36">
        <f t="shared" si="64"/>
        <v>39</v>
      </c>
      <c r="AR36" t="str">
        <f>INDEX(干支!$B$2:$B$62,MATCH(AQ36+1,干支!$A$2:$A$62,0))</f>
        <v>癸亥</v>
      </c>
      <c r="AS36">
        <f t="shared" si="65"/>
        <v>56</v>
      </c>
      <c r="AT36">
        <f t="shared" si="66"/>
        <v>8</v>
      </c>
      <c r="AU36" t="str">
        <f>INDEX(干支!$B$2:$B$62,MATCH(AT36+1,干支!$A$2:$A$62,0))</f>
        <v>壬辰</v>
      </c>
      <c r="AV36">
        <f t="shared" si="67"/>
        <v>18</v>
      </c>
      <c r="AW36">
        <f t="shared" si="68"/>
        <v>38</v>
      </c>
      <c r="AX36" t="str">
        <f>INDEX(干支!$B$2:$B$62,MATCH(AW36+1,干支!$A$2:$A$62,0))</f>
        <v>壬戌</v>
      </c>
      <c r="AY36">
        <f t="shared" si="69"/>
        <v>61</v>
      </c>
      <c r="AZ36">
        <f t="shared" si="70"/>
        <v>7</v>
      </c>
      <c r="BA36" t="str">
        <f>INDEX(干支!$B$2:$B$62,MATCH(AZ36+1,干支!$A$2:$A$62,0))</f>
        <v>辛卯</v>
      </c>
      <c r="BB36">
        <f t="shared" si="71"/>
        <v>23</v>
      </c>
      <c r="BC36">
        <f t="shared" si="72"/>
        <v>37</v>
      </c>
      <c r="BD36" t="str">
        <f>INDEX(干支!$B$2:$B$62,MATCH(BC36+1,干支!$A$2:$A$62,0))</f>
        <v>辛酉</v>
      </c>
    </row>
    <row r="37" spans="1:59" ht="13.5">
      <c r="A37" t="s">
        <v>213</v>
      </c>
      <c r="B37" t="s">
        <v>441</v>
      </c>
      <c r="C37" t="s">
        <v>484</v>
      </c>
      <c r="D37">
        <v>511</v>
      </c>
      <c r="E37">
        <f t="shared" si="44"/>
        <v>142721</v>
      </c>
      <c r="F37">
        <f t="shared" si="45"/>
        <v>1132</v>
      </c>
      <c r="G37" t="str">
        <f t="shared" si="46"/>
        <v/>
      </c>
      <c r="H37" t="str">
        <f t="shared" si="47"/>
        <v/>
      </c>
      <c r="I37">
        <f t="shared" si="2"/>
        <v>1311</v>
      </c>
      <c r="J37">
        <f t="shared" si="3"/>
        <v>223</v>
      </c>
      <c r="K37">
        <f t="shared" si="4"/>
        <v>48</v>
      </c>
      <c r="L37" t="str">
        <f t="shared" si="34"/>
        <v>第4月</v>
      </c>
      <c r="M37" t="str">
        <f t="shared" si="35"/>
        <v>第10月</v>
      </c>
      <c r="N37" t="str">
        <f t="shared" si="39"/>
        <v/>
      </c>
      <c r="O37" t="str">
        <f t="shared" si="36"/>
        <v>第5月</v>
      </c>
      <c r="P37" t="str">
        <f t="shared" si="37"/>
        <v>第11月</v>
      </c>
      <c r="Q37" t="str">
        <f t="shared" si="150"/>
        <v/>
      </c>
      <c r="R37">
        <f t="shared" si="5"/>
        <v>14001</v>
      </c>
      <c r="S37">
        <f t="shared" si="43"/>
        <v>1</v>
      </c>
      <c r="T37">
        <f t="shared" si="48"/>
        <v>413461</v>
      </c>
      <c r="U37">
        <f t="shared" si="49"/>
        <v>51</v>
      </c>
      <c r="V37">
        <f t="shared" si="50"/>
        <v>1</v>
      </c>
      <c r="W37" t="str">
        <f>INDEX(干支!$B$2:$B$62,MATCH(V37+1,干支!$A$2:$A$62,0))</f>
        <v>乙酉</v>
      </c>
      <c r="X37">
        <f t="shared" si="51"/>
        <v>13</v>
      </c>
      <c r="Y37">
        <f t="shared" si="52"/>
        <v>31</v>
      </c>
      <c r="Z37" t="str">
        <f>INDEX(干支!$B$2:$B$62,MATCH(Y37+1,干支!$A$2:$A$62,0))</f>
        <v>乙卯</v>
      </c>
      <c r="AA37">
        <f t="shared" si="53"/>
        <v>56</v>
      </c>
      <c r="AB37">
        <f t="shared" si="54"/>
        <v>60</v>
      </c>
      <c r="AC37" t="str">
        <f>INDEX(干支!$B$2:$B$62,MATCH(AB37+1,干支!$A$2:$A$62,0))</f>
        <v>甲申</v>
      </c>
      <c r="AD37">
        <f t="shared" si="55"/>
        <v>18</v>
      </c>
      <c r="AE37">
        <f t="shared" si="56"/>
        <v>30</v>
      </c>
      <c r="AF37" t="str">
        <f>INDEX(干支!$B$2:$B$62,MATCH(AE37+1,干支!$A$2:$A$62,0))</f>
        <v>甲寅</v>
      </c>
      <c r="AG37">
        <f t="shared" si="57"/>
        <v>61</v>
      </c>
      <c r="AH37">
        <f t="shared" si="58"/>
        <v>59</v>
      </c>
      <c r="AI37" t="str">
        <f>INDEX(干支!$B$2:$B$62,MATCH(AH37+1,干支!$A$2:$A$62,0))</f>
        <v>癸未</v>
      </c>
      <c r="AJ37">
        <f t="shared" si="59"/>
        <v>23</v>
      </c>
      <c r="AK37">
        <f t="shared" si="60"/>
        <v>29</v>
      </c>
      <c r="AL37" t="str">
        <f>INDEX(干支!$B$2:$B$62,MATCH(AK37+1,干支!$A$2:$A$62,0))</f>
        <v>癸丑</v>
      </c>
      <c r="AM37">
        <f t="shared" si="61"/>
        <v>66</v>
      </c>
      <c r="AN37">
        <f t="shared" si="62"/>
        <v>58</v>
      </c>
      <c r="AO37" t="str">
        <f>INDEX(干支!$B$2:$B$62,MATCH(AN37+1,干支!$A$2:$A$62,0))</f>
        <v>壬午</v>
      </c>
      <c r="AP37">
        <f t="shared" si="63"/>
        <v>28</v>
      </c>
      <c r="AQ37">
        <f t="shared" si="64"/>
        <v>28</v>
      </c>
      <c r="AR37" t="str">
        <f>INDEX(干支!$B$2:$B$62,MATCH(AQ37+1,干支!$A$2:$A$62,0))</f>
        <v>壬子</v>
      </c>
      <c r="AS37">
        <f t="shared" si="65"/>
        <v>71</v>
      </c>
      <c r="AT37">
        <f t="shared" si="66"/>
        <v>57</v>
      </c>
      <c r="AU37" t="str">
        <f>INDEX(干支!$B$2:$B$62,MATCH(AT37+1,干支!$A$2:$A$62,0))</f>
        <v>辛巳</v>
      </c>
      <c r="AV37">
        <f t="shared" si="67"/>
        <v>33</v>
      </c>
      <c r="AW37">
        <f t="shared" si="68"/>
        <v>27</v>
      </c>
      <c r="AX37" t="str">
        <f>INDEX(干支!$B$2:$B$62,MATCH(AW37+1,干支!$A$2:$A$62,0))</f>
        <v>辛亥</v>
      </c>
      <c r="AY37">
        <f t="shared" si="69"/>
        <v>76</v>
      </c>
      <c r="AZ37">
        <f t="shared" si="70"/>
        <v>56</v>
      </c>
      <c r="BA37" t="str">
        <f>INDEX(干支!$B$2:$B$62,MATCH(AZ37+1,干支!$A$2:$A$62,0))</f>
        <v>庚辰</v>
      </c>
      <c r="BB37">
        <f t="shared" si="71"/>
        <v>38</v>
      </c>
      <c r="BC37">
        <f t="shared" si="72"/>
        <v>26</v>
      </c>
      <c r="BD37" t="str">
        <f>INDEX(干支!$B$2:$B$62,MATCH(BC37+1,干支!$A$2:$A$62,0))</f>
        <v>庚戌</v>
      </c>
    </row>
    <row r="38" spans="1:59" ht="13.5">
      <c r="A38" t="s">
        <v>216</v>
      </c>
      <c r="B38" t="s">
        <v>417</v>
      </c>
      <c r="C38" t="s">
        <v>486</v>
      </c>
      <c r="D38">
        <v>505</v>
      </c>
      <c r="E38">
        <f t="shared" si="44"/>
        <v>142727</v>
      </c>
      <c r="F38">
        <f t="shared" si="45"/>
        <v>1138</v>
      </c>
      <c r="G38" t="str">
        <f t="shared" ref="G38:G48" si="151">IF(S38&gt;=12,"有","")</f>
        <v/>
      </c>
      <c r="H38" t="str">
        <f t="shared" ref="H38:H48" si="152">IF((S38*12+7*1)&gt;=228,"閏1月",IF((S38*12+7*2)&gt;=228,"閏2月",IF((S38*12+7*3)&gt;=228,"閏3月",IF((S38*12+7*4)&gt;=228,"閏4月",IF((S38*12+7*5)&gt;=228,"閏5月",IF((S38*12+7*6)&gt;=228,"閏6月",IF((S38*12+7*7)&gt;=228,"閏7月",IF((S38*12+7*8)&gt;=228,"閏8月",IF((S38*12+7*9)&gt;=228,"閏9月",IF((S38*12+7*10)&gt;=228,"閏10月",IF((S38*12+7*11)&gt;=228,"閏11月",IF((S38*12+7*12)&gt;=228,"閏12月",""))))))))))))</f>
        <v/>
      </c>
      <c r="I38">
        <f t="shared" si="2"/>
        <v>1385</v>
      </c>
      <c r="J38">
        <f t="shared" si="3"/>
        <v>235</v>
      </c>
      <c r="K38">
        <f t="shared" si="4"/>
        <v>130</v>
      </c>
      <c r="L38" t="str">
        <f t="shared" si="34"/>
        <v>天正</v>
      </c>
      <c r="M38" t="str">
        <f t="shared" si="35"/>
        <v>第7月</v>
      </c>
      <c r="O38" t="str">
        <f t="shared" si="36"/>
        <v>天正</v>
      </c>
      <c r="P38" t="str">
        <f t="shared" si="37"/>
        <v>第7月</v>
      </c>
      <c r="R38">
        <f t="shared" si="5"/>
        <v>14075</v>
      </c>
      <c r="S38">
        <f t="shared" si="43"/>
        <v>5</v>
      </c>
      <c r="T38">
        <f t="shared" ref="T38:T48" si="153">QUOTIENT(R38*2392,81)</f>
        <v>415646</v>
      </c>
      <c r="U38">
        <f t="shared" ref="U38:U48" si="154">MOD(R38*2392,81)</f>
        <v>74</v>
      </c>
      <c r="V38">
        <f t="shared" ref="V38:V48" si="155">MOD(T38,60)</f>
        <v>26</v>
      </c>
      <c r="W38" t="str">
        <f>INDEX(干支!$B$2:$B$62,MATCH(V38+1,干支!$A$2:$A$62,0))</f>
        <v>庚戌</v>
      </c>
      <c r="X38">
        <f t="shared" ref="X38:X47" si="156">IF(U38+43&gt;=81,U38+43-81,U38+43)</f>
        <v>36</v>
      </c>
      <c r="Y38">
        <f t="shared" ref="Y38:Y47" si="157">IF(IF(U38+43&gt;=81,V38+29+1,V38+29)&gt;60,IF(U38+43&gt;=81,V38+29+1,V38+29)-60,IF(U38+43&gt;=81,V38+29+1,V38+29))</f>
        <v>56</v>
      </c>
      <c r="Z38" t="str">
        <f>INDEX(干支!$B$2:$B$62,MATCH(Y38+1,干支!$A$2:$A$62,0))</f>
        <v>庚辰</v>
      </c>
      <c r="AA38">
        <f t="shared" ref="AA38:AA47" si="158">IF(X38+43&gt;=81,X38+43-81,X38+43)</f>
        <v>79</v>
      </c>
      <c r="AB38">
        <f t="shared" ref="AB38:AB47" si="159">IF(IF(X38+43&gt;=81,Y38+29+1,Y38+29)&gt;60,IF(X38+43&gt;=81,Y38+29+1,Y38+29)-60,IF(X38+43&gt;=81,Y38+29+1,Y38+29))</f>
        <v>25</v>
      </c>
      <c r="AC38" t="str">
        <f>INDEX(干支!$B$2:$B$62,MATCH(AB38+1,干支!$A$2:$A$62,0))</f>
        <v>己酉</v>
      </c>
      <c r="AD38">
        <f t="shared" ref="AD38:AD47" si="160">IF(AA38+43&gt;=81,AA38+43-81,AA38+43)</f>
        <v>41</v>
      </c>
      <c r="AE38">
        <f t="shared" ref="AE38:AE47" si="161">IF(IF(AA38+43&gt;=81,AB38+29+1,AB38+29)&gt;60,IF(AA38+43&gt;=81,AB38+29+1,AB38+29)-60,IF(AA38+43&gt;=81,AB38+29+1,AB38+29))</f>
        <v>55</v>
      </c>
      <c r="AF38" t="str">
        <f>INDEX(干支!$B$2:$B$62,MATCH(AE38+1,干支!$A$2:$A$62,0))</f>
        <v>己卯</v>
      </c>
      <c r="AG38">
        <f t="shared" ref="AG38:AG47" si="162">IF(AD38+43&gt;=81,AD38+43-81,AD38+43)</f>
        <v>3</v>
      </c>
      <c r="AH38">
        <f t="shared" ref="AH38:AH47" si="163">IF(IF(AD38+43&gt;=81,AE38+29+1,AE38+29)&gt;60,IF(AD38+43&gt;=81,AE38+29+1,AE38+29)-60,IF(AD38+43&gt;=81,AE38+29+1,AE38+29))</f>
        <v>25</v>
      </c>
      <c r="AI38" t="str">
        <f>INDEX(干支!$B$2:$B$62,MATCH(AH38+1,干支!$A$2:$A$62,0))</f>
        <v>己酉</v>
      </c>
      <c r="AJ38">
        <f t="shared" ref="AJ38:AJ47" si="164">IF(AG38+43&gt;=81,AG38+43-81,AG38+43)</f>
        <v>46</v>
      </c>
      <c r="AK38">
        <f t="shared" ref="AK38:AK47" si="165">IF(IF(AG38+43&gt;=81,AH38+29+1,AH38+29)&gt;60,IF(AG38+43&gt;=81,AH38+29+1,AH38+29)-60,IF(AG38+43&gt;=81,AH38+29+1,AH38+29))</f>
        <v>54</v>
      </c>
      <c r="AL38" t="str">
        <f>INDEX(干支!$B$2:$B$62,MATCH(AK38+1,干支!$A$2:$A$62,0))</f>
        <v>戊寅</v>
      </c>
      <c r="AM38">
        <f t="shared" ref="AM38:AM47" si="166">IF(AJ38+43&gt;=81,AJ38+43-81,AJ38+43)</f>
        <v>8</v>
      </c>
      <c r="AN38">
        <f t="shared" ref="AN38:AN47" si="167">IF(IF(AJ38+43&gt;=81,AK38+29+1,AK38+29)&gt;60,IF(AJ38+43&gt;=81,AK38+29+1,AK38+29)-60,IF(AJ38+43&gt;=81,AK38+29+1,AK38+29))</f>
        <v>24</v>
      </c>
      <c r="AO38" t="str">
        <f>INDEX(干支!$B$2:$B$62,MATCH(AN38+1,干支!$A$2:$A$62,0))</f>
        <v>戊申</v>
      </c>
      <c r="AP38">
        <f t="shared" ref="AP38:AP47" si="168">IF(AM38+43&gt;=81,AM38+43-81,AM38+43)</f>
        <v>51</v>
      </c>
      <c r="AQ38">
        <f t="shared" ref="AQ38:AQ47" si="169">IF(IF(AM38+43&gt;=81,AN38+29+1,AN38+29)&gt;60,IF(AM38+43&gt;=81,AN38+29+1,AN38+29)-60,IF(AM38+43&gt;=81,AN38+29+1,AN38+29))</f>
        <v>53</v>
      </c>
      <c r="AR38" t="str">
        <f>INDEX(干支!$B$2:$B$62,MATCH(AQ38+1,干支!$A$2:$A$62,0))</f>
        <v>丁丑</v>
      </c>
      <c r="AS38">
        <f t="shared" ref="AS38:AS47" si="170">IF(AP38+43&gt;=81,AP38+43-81,AP38+43)</f>
        <v>13</v>
      </c>
      <c r="AT38">
        <f t="shared" ref="AT38:AT47" si="171">IF(IF(AP38+43&gt;=81,AQ38+29+1,AQ38+29)&gt;60,IF(AP38+43&gt;=81,AQ38+29+1,AQ38+29)-60,IF(AP38+43&gt;=81,AQ38+29+1,AQ38+29))</f>
        <v>23</v>
      </c>
      <c r="AU38" t="str">
        <f>INDEX(干支!$B$2:$B$62,MATCH(AT38+1,干支!$A$2:$A$62,0))</f>
        <v>丁未</v>
      </c>
      <c r="AV38">
        <f t="shared" ref="AV38:AV47" si="172">IF(AS38+43&gt;=81,AS38+43-81,AS38+43)</f>
        <v>56</v>
      </c>
      <c r="AW38">
        <f t="shared" ref="AW38:AW47" si="173">IF(IF(AS38+43&gt;=81,AT38+29+1,AT38+29)&gt;60,IF(AS38+43&gt;=81,AT38+29+1,AT38+29)-60,IF(AS38+43&gt;=81,AT38+29+1,AT38+29))</f>
        <v>52</v>
      </c>
      <c r="AX38" t="str">
        <f>INDEX(干支!$B$2:$B$62,MATCH(AW38+1,干支!$A$2:$A$62,0))</f>
        <v>丙子</v>
      </c>
      <c r="AY38">
        <f t="shared" ref="AY38:AY47" si="174">IF(AV38+43&gt;=81,AV38+43-81,AV38+43)</f>
        <v>18</v>
      </c>
      <c r="AZ38">
        <f t="shared" ref="AZ38:AZ47" si="175">IF(IF(AV38+43&gt;=81,AW38+29+1,AW38+29)&gt;60,IF(AV38+43&gt;=81,AW38+29+1,AW38+29)-60,IF(AV38+43&gt;=81,AW38+29+1,AW38+29))</f>
        <v>22</v>
      </c>
      <c r="BA38" t="str">
        <f>INDEX(干支!$B$2:$B$62,MATCH(AZ38+1,干支!$A$2:$A$62,0))</f>
        <v>丙午</v>
      </c>
      <c r="BB38">
        <f t="shared" ref="BB38:BB47" si="176">IF(AY38+43&gt;=81,AY38+43-81,AY38+43)</f>
        <v>61</v>
      </c>
      <c r="BC38">
        <f t="shared" ref="BC38:BC47" si="177">IF(IF(AY38+43&gt;=81,AZ38+29+1,AZ38+29)&gt;60,IF(AY38+43&gt;=81,AZ38+29+1,AZ38+29)-60,IF(AY38+43&gt;=81,AZ38+29+1,AZ38+29))</f>
        <v>51</v>
      </c>
      <c r="BD38" t="str">
        <f>INDEX(干支!$B$2:$B$62,MATCH(BC38+1,干支!$A$2:$A$62,0))</f>
        <v>乙亥</v>
      </c>
    </row>
    <row r="39" spans="1:59" ht="13.5">
      <c r="A39" t="s">
        <v>219</v>
      </c>
      <c r="B39" t="s">
        <v>443</v>
      </c>
      <c r="C39" t="s">
        <v>476</v>
      </c>
      <c r="D39">
        <v>498</v>
      </c>
      <c r="E39">
        <f t="shared" si="44"/>
        <v>142734</v>
      </c>
      <c r="F39">
        <f t="shared" si="45"/>
        <v>1145</v>
      </c>
      <c r="G39" t="str">
        <f t="shared" si="151"/>
        <v>有</v>
      </c>
      <c r="H39" t="str">
        <f t="shared" si="152"/>
        <v>閏6月</v>
      </c>
      <c r="I39">
        <f t="shared" si="2"/>
        <v>1471</v>
      </c>
      <c r="J39">
        <f t="shared" si="3"/>
        <v>250</v>
      </c>
      <c r="K39">
        <f t="shared" si="4"/>
        <v>83</v>
      </c>
      <c r="L39" t="str">
        <f t="shared" si="34"/>
        <v>第3月</v>
      </c>
      <c r="M39" t="str">
        <f t="shared" si="35"/>
        <v>第9月</v>
      </c>
      <c r="N39" t="str">
        <f t="shared" si="39"/>
        <v/>
      </c>
      <c r="O39" t="str">
        <f t="shared" si="36"/>
        <v>第3月</v>
      </c>
      <c r="P39" t="str">
        <f t="shared" si="37"/>
        <v>第9月</v>
      </c>
      <c r="Q39" t="str">
        <f>IF(K39&lt;11.5,IF(K39+11.5+23*11&gt;270,"第12月",IF(K39+11.5+23*12&gt;270,"第13月","")),IF(K39+11.5+23*11&gt;405,"第12月",IF(K39+11.5+23*12&gt;405,"第13月","")))</f>
        <v/>
      </c>
      <c r="R39">
        <f t="shared" si="5"/>
        <v>14161</v>
      </c>
      <c r="S39">
        <f t="shared" si="43"/>
        <v>16</v>
      </c>
      <c r="T39">
        <f t="shared" si="153"/>
        <v>418186</v>
      </c>
      <c r="U39">
        <f t="shared" si="154"/>
        <v>46</v>
      </c>
      <c r="V39">
        <f t="shared" si="155"/>
        <v>46</v>
      </c>
      <c r="W39" t="str">
        <f>INDEX(干支!$B$2:$B$62,MATCH(V39+1,干支!$A$2:$A$62,0))</f>
        <v>庚午</v>
      </c>
      <c r="X39">
        <f t="shared" si="156"/>
        <v>8</v>
      </c>
      <c r="Y39">
        <f t="shared" si="157"/>
        <v>16</v>
      </c>
      <c r="Z39" t="str">
        <f>INDEX(干支!$B$2:$B$62,MATCH(Y39+1,干支!$A$2:$A$62,0))</f>
        <v>庚子</v>
      </c>
      <c r="AA39">
        <f t="shared" si="158"/>
        <v>51</v>
      </c>
      <c r="AB39">
        <f t="shared" si="159"/>
        <v>45</v>
      </c>
      <c r="AC39" t="str">
        <f>INDEX(干支!$B$2:$B$62,MATCH(AB39+1,干支!$A$2:$A$62,0))</f>
        <v>己巳</v>
      </c>
      <c r="AD39">
        <f t="shared" si="160"/>
        <v>13</v>
      </c>
      <c r="AE39">
        <f t="shared" si="161"/>
        <v>15</v>
      </c>
      <c r="AF39" t="str">
        <f>INDEX(干支!$B$2:$B$62,MATCH(AE39+1,干支!$A$2:$A$62,0))</f>
        <v>己亥</v>
      </c>
      <c r="AG39">
        <f t="shared" si="162"/>
        <v>56</v>
      </c>
      <c r="AH39">
        <f t="shared" si="163"/>
        <v>44</v>
      </c>
      <c r="AI39" t="str">
        <f>INDEX(干支!$B$2:$B$62,MATCH(AH39+1,干支!$A$2:$A$62,0))</f>
        <v>戊辰</v>
      </c>
      <c r="AJ39">
        <f t="shared" si="164"/>
        <v>18</v>
      </c>
      <c r="AK39">
        <f t="shared" si="165"/>
        <v>14</v>
      </c>
      <c r="AL39" t="str">
        <f>INDEX(干支!$B$2:$B$62,MATCH(AK39+1,干支!$A$2:$A$62,0))</f>
        <v>戊戌</v>
      </c>
      <c r="AM39">
        <f t="shared" si="166"/>
        <v>61</v>
      </c>
      <c r="AN39">
        <f t="shared" si="167"/>
        <v>43</v>
      </c>
      <c r="AO39" t="str">
        <f>INDEX(干支!$B$2:$B$62,MATCH(AN39+1,干支!$A$2:$A$62,0))</f>
        <v>丁卯</v>
      </c>
      <c r="AP39">
        <f t="shared" si="168"/>
        <v>23</v>
      </c>
      <c r="AQ39">
        <f t="shared" si="169"/>
        <v>13</v>
      </c>
      <c r="AR39" t="str">
        <f>INDEX(干支!$B$2:$B$62,MATCH(AQ39+1,干支!$A$2:$A$62,0))</f>
        <v>丁酉</v>
      </c>
      <c r="AS39">
        <f t="shared" si="170"/>
        <v>66</v>
      </c>
      <c r="AT39">
        <f t="shared" si="171"/>
        <v>42</v>
      </c>
      <c r="AU39" t="str">
        <f>INDEX(干支!$B$2:$B$62,MATCH(AT39+1,干支!$A$2:$A$62,0))</f>
        <v>丙寅</v>
      </c>
      <c r="AV39">
        <f t="shared" si="172"/>
        <v>28</v>
      </c>
      <c r="AW39">
        <f t="shared" si="173"/>
        <v>12</v>
      </c>
      <c r="AX39" t="str">
        <f>INDEX(干支!$B$2:$B$62,MATCH(AW39+1,干支!$A$2:$A$62,0))</f>
        <v>丙申</v>
      </c>
      <c r="AY39">
        <f t="shared" si="174"/>
        <v>71</v>
      </c>
      <c r="AZ39">
        <f t="shared" si="175"/>
        <v>41</v>
      </c>
      <c r="BA39" t="str">
        <f>INDEX(干支!$B$2:$B$62,MATCH(AZ39+1,干支!$A$2:$A$62,0))</f>
        <v>乙丑</v>
      </c>
      <c r="BB39">
        <f t="shared" si="176"/>
        <v>33</v>
      </c>
      <c r="BC39">
        <f t="shared" si="177"/>
        <v>11</v>
      </c>
      <c r="BD39" t="str">
        <f>INDEX(干支!$B$2:$B$62,MATCH(BC39+1,干支!$A$2:$A$62,0))</f>
        <v>乙未</v>
      </c>
      <c r="BE39">
        <f t="shared" ref="BE39:BE47" si="178">IF(BB39+43&gt;=81,BB39+43-81,BB39+43)</f>
        <v>76</v>
      </c>
      <c r="BF39">
        <f t="shared" ref="BF39:BF47" si="179">IF(IF(BB39+43&gt;=81,BC39+29+1,BC39+29)&gt;60,IF(BB39+43&gt;=81,BC39+29+1,BC39+29)-60,IF(BB39+43&gt;=81,BC39+29+1,BC39+29))</f>
        <v>40</v>
      </c>
      <c r="BG39" t="str">
        <f>INDEX(干支!$B$2:$B$62,MATCH(BF39+1,干支!$A$2:$A$62,0))</f>
        <v>甲子</v>
      </c>
    </row>
    <row r="40" spans="1:59" ht="13.5">
      <c r="A40" s="3" t="s">
        <v>584</v>
      </c>
      <c r="D40">
        <v>497</v>
      </c>
      <c r="E40">
        <f t="shared" si="44"/>
        <v>142735</v>
      </c>
      <c r="F40">
        <f t="shared" si="45"/>
        <v>1146</v>
      </c>
      <c r="G40" t="str">
        <f t="shared" si="151"/>
        <v/>
      </c>
      <c r="H40" t="str">
        <f t="shared" si="152"/>
        <v/>
      </c>
      <c r="I40">
        <f t="shared" si="2"/>
        <v>1484</v>
      </c>
      <c r="J40">
        <f t="shared" si="3"/>
        <v>252</v>
      </c>
      <c r="K40">
        <f t="shared" si="4"/>
        <v>112</v>
      </c>
      <c r="L40" t="str">
        <f t="shared" si="34"/>
        <v>天正</v>
      </c>
      <c r="M40" t="str">
        <f t="shared" si="35"/>
        <v>第7月</v>
      </c>
      <c r="N40" t="str">
        <f t="shared" si="39"/>
        <v>第13月</v>
      </c>
      <c r="O40" t="str">
        <f t="shared" si="36"/>
        <v>第2月</v>
      </c>
      <c r="P40" t="str">
        <f t="shared" si="37"/>
        <v>第8月</v>
      </c>
      <c r="Q40" t="str">
        <f>IF(K40&lt;11.5,IF(K40+11.5+23*11&gt;270,"第12月",IF(K40+11.5+23*12&gt;270,"第13月","")),IF(K40+11.5+23*11&gt;405,"第12月",IF(K40+11.5+23*12&gt;405,"第13月","")))</f>
        <v/>
      </c>
      <c r="R40">
        <f t="shared" ref="R40" si="180">QUOTIENT(F40*235,19)</f>
        <v>14174</v>
      </c>
      <c r="S40">
        <f t="shared" ref="S40" si="181">MOD(F40*235,19)</f>
        <v>4</v>
      </c>
      <c r="T40">
        <f t="shared" ref="T40" si="182">QUOTIENT(R40*2392,81)</f>
        <v>418570</v>
      </c>
      <c r="U40">
        <f t="shared" ref="U40" si="183">MOD(R40*2392,81)</f>
        <v>38</v>
      </c>
      <c r="V40">
        <f t="shared" ref="V40" si="184">MOD(T40,60)</f>
        <v>10</v>
      </c>
      <c r="W40" t="str">
        <f>INDEX(干支!$B$2:$B$62,MATCH(V40+1,干支!$A$2:$A$62,0))</f>
        <v>甲午</v>
      </c>
      <c r="X40">
        <f t="shared" ref="X40" si="185">IF(U40+43&gt;=81,U40+43-81,U40+43)</f>
        <v>0</v>
      </c>
      <c r="Y40">
        <f t="shared" ref="Y40" si="186">IF(IF(U40+43&gt;=81,V40+29+1,V40+29)&gt;60,IF(U40+43&gt;=81,V40+29+1,V40+29)-60,IF(U40+43&gt;=81,V40+29+1,V40+29))</f>
        <v>40</v>
      </c>
      <c r="Z40" t="str">
        <f>INDEX(干支!$B$2:$B$62,MATCH(Y40+1,干支!$A$2:$A$62,0))</f>
        <v>甲子</v>
      </c>
      <c r="AA40">
        <f t="shared" ref="AA40" si="187">IF(X40+43&gt;=81,X40+43-81,X40+43)</f>
        <v>43</v>
      </c>
      <c r="AB40">
        <f t="shared" ref="AB40" si="188">IF(IF(X40+43&gt;=81,Y40+29+1,Y40+29)&gt;60,IF(X40+43&gt;=81,Y40+29+1,Y40+29)-60,IF(X40+43&gt;=81,Y40+29+1,Y40+29))</f>
        <v>9</v>
      </c>
      <c r="AC40" t="str">
        <f>INDEX(干支!$B$2:$B$62,MATCH(AB40+1,干支!$A$2:$A$62,0))</f>
        <v>癸巳</v>
      </c>
      <c r="AD40">
        <f t="shared" ref="AD40" si="189">IF(AA40+43&gt;=81,AA40+43-81,AA40+43)</f>
        <v>5</v>
      </c>
      <c r="AE40">
        <f t="shared" ref="AE40" si="190">IF(IF(AA40+43&gt;=81,AB40+29+1,AB40+29)&gt;60,IF(AA40+43&gt;=81,AB40+29+1,AB40+29)-60,IF(AA40+43&gt;=81,AB40+29+1,AB40+29))</f>
        <v>39</v>
      </c>
      <c r="AF40" t="str">
        <f>INDEX(干支!$B$2:$B$62,MATCH(AE40+1,干支!$A$2:$A$62,0))</f>
        <v>癸亥</v>
      </c>
      <c r="AG40">
        <f t="shared" ref="AG40" si="191">IF(AD40+43&gt;=81,AD40+43-81,AD40+43)</f>
        <v>48</v>
      </c>
      <c r="AH40">
        <f t="shared" ref="AH40" si="192">IF(IF(AD40+43&gt;=81,AE40+29+1,AE40+29)&gt;60,IF(AD40+43&gt;=81,AE40+29+1,AE40+29)-60,IF(AD40+43&gt;=81,AE40+29+1,AE40+29))</f>
        <v>8</v>
      </c>
      <c r="AI40" t="str">
        <f>INDEX(干支!$B$2:$B$62,MATCH(AH40+1,干支!$A$2:$A$62,0))</f>
        <v>壬辰</v>
      </c>
      <c r="AJ40">
        <f t="shared" ref="AJ40" si="193">IF(AG40+43&gt;=81,AG40+43-81,AG40+43)</f>
        <v>10</v>
      </c>
      <c r="AK40">
        <f t="shared" ref="AK40" si="194">IF(IF(AG40+43&gt;=81,AH40+29+1,AH40+29)&gt;60,IF(AG40+43&gt;=81,AH40+29+1,AH40+29)-60,IF(AG40+43&gt;=81,AH40+29+1,AH40+29))</f>
        <v>38</v>
      </c>
      <c r="AL40" t="str">
        <f>INDEX(干支!$B$2:$B$62,MATCH(AK40+1,干支!$A$2:$A$62,0))</f>
        <v>壬戌</v>
      </c>
      <c r="AM40">
        <f t="shared" ref="AM40" si="195">IF(AJ40+43&gt;=81,AJ40+43-81,AJ40+43)</f>
        <v>53</v>
      </c>
      <c r="AN40">
        <f t="shared" ref="AN40" si="196">IF(IF(AJ40+43&gt;=81,AK40+29+1,AK40+29)&gt;60,IF(AJ40+43&gt;=81,AK40+29+1,AK40+29)-60,IF(AJ40+43&gt;=81,AK40+29+1,AK40+29))</f>
        <v>7</v>
      </c>
      <c r="AO40" t="str">
        <f>INDEX(干支!$B$2:$B$62,MATCH(AN40+1,干支!$A$2:$A$62,0))</f>
        <v>辛卯</v>
      </c>
      <c r="AP40">
        <f t="shared" ref="AP40" si="197">IF(AM40+43&gt;=81,AM40+43-81,AM40+43)</f>
        <v>15</v>
      </c>
      <c r="AQ40">
        <f t="shared" ref="AQ40" si="198">IF(IF(AM40+43&gt;=81,AN40+29+1,AN40+29)&gt;60,IF(AM40+43&gt;=81,AN40+29+1,AN40+29)-60,IF(AM40+43&gt;=81,AN40+29+1,AN40+29))</f>
        <v>37</v>
      </c>
      <c r="AR40" t="str">
        <f>INDEX(干支!$B$2:$B$62,MATCH(AQ40+1,干支!$A$2:$A$62,0))</f>
        <v>辛酉</v>
      </c>
      <c r="AS40">
        <f t="shared" ref="AS40" si="199">IF(AP40+43&gt;=81,AP40+43-81,AP40+43)</f>
        <v>58</v>
      </c>
      <c r="AT40">
        <f t="shared" ref="AT40" si="200">IF(IF(AP40+43&gt;=81,AQ40+29+1,AQ40+29)&gt;60,IF(AP40+43&gt;=81,AQ40+29+1,AQ40+29)-60,IF(AP40+43&gt;=81,AQ40+29+1,AQ40+29))</f>
        <v>6</v>
      </c>
      <c r="AU40" t="str">
        <f>INDEX(干支!$B$2:$B$62,MATCH(AT40+1,干支!$A$2:$A$62,0))</f>
        <v>庚寅</v>
      </c>
      <c r="AV40">
        <f t="shared" ref="AV40" si="201">IF(AS40+43&gt;=81,AS40+43-81,AS40+43)</f>
        <v>20</v>
      </c>
      <c r="AW40">
        <f t="shared" ref="AW40" si="202">IF(IF(AS40+43&gt;=81,AT40+29+1,AT40+29)&gt;60,IF(AS40+43&gt;=81,AT40+29+1,AT40+29)-60,IF(AS40+43&gt;=81,AT40+29+1,AT40+29))</f>
        <v>36</v>
      </c>
      <c r="AX40" t="str">
        <f>INDEX(干支!$B$2:$B$62,MATCH(AW40+1,干支!$A$2:$A$62,0))</f>
        <v>庚申</v>
      </c>
      <c r="AY40">
        <f t="shared" ref="AY40" si="203">IF(AV40+43&gt;=81,AV40+43-81,AV40+43)</f>
        <v>63</v>
      </c>
      <c r="AZ40">
        <f t="shared" ref="AZ40" si="204">IF(IF(AV40+43&gt;=81,AW40+29+1,AW40+29)&gt;60,IF(AV40+43&gt;=81,AW40+29+1,AW40+29)-60,IF(AV40+43&gt;=81,AW40+29+1,AW40+29))</f>
        <v>5</v>
      </c>
      <c r="BA40" t="str">
        <f>INDEX(干支!$B$2:$B$62,MATCH(AZ40+1,干支!$A$2:$A$62,0))</f>
        <v>己丑</v>
      </c>
      <c r="BB40">
        <f t="shared" ref="BB40" si="205">IF(AY40+43&gt;=81,AY40+43-81,AY40+43)</f>
        <v>25</v>
      </c>
      <c r="BC40">
        <f t="shared" ref="BC40" si="206">IF(IF(AY40+43&gt;=81,AZ40+29+1,AZ40+29)&gt;60,IF(AY40+43&gt;=81,AZ40+29+1,AZ40+29)-60,IF(AY40+43&gt;=81,AZ40+29+1,AZ40+29))</f>
        <v>35</v>
      </c>
      <c r="BD40" t="str">
        <f>INDEX(干支!$B$2:$B$62,MATCH(BC40+1,干支!$A$2:$A$62,0))</f>
        <v>己未</v>
      </c>
      <c r="BE40">
        <f t="shared" ref="BE40" si="207">IF(BB40+43&gt;=81,BB40+43-81,BB40+43)</f>
        <v>68</v>
      </c>
      <c r="BF40">
        <f t="shared" ref="BF40" si="208">IF(IF(BB40+43&gt;=81,BC40+29+1,BC40+29)&gt;60,IF(BB40+43&gt;=81,BC40+29+1,BC40+29)-60,IF(BB40+43&gt;=81,BC40+29+1,BC40+29))</f>
        <v>4</v>
      </c>
      <c r="BG40" t="str">
        <f>INDEX(干支!$B$2:$B$62,MATCH(BF40+1,干支!$A$2:$A$62,0))</f>
        <v>戊子</v>
      </c>
    </row>
    <row r="41" spans="1:59" ht="13.5">
      <c r="A41" t="s">
        <v>224</v>
      </c>
      <c r="B41" t="s">
        <v>418</v>
      </c>
      <c r="C41" t="s">
        <v>485</v>
      </c>
      <c r="D41">
        <v>495</v>
      </c>
      <c r="E41">
        <f t="shared" si="44"/>
        <v>142737</v>
      </c>
      <c r="F41">
        <f t="shared" si="45"/>
        <v>1148</v>
      </c>
      <c r="G41" t="str">
        <f t="shared" si="151"/>
        <v>有</v>
      </c>
      <c r="H41" t="str">
        <f t="shared" si="152"/>
        <v>閏2月</v>
      </c>
      <c r="I41">
        <f t="shared" si="2"/>
        <v>1508</v>
      </c>
      <c r="J41">
        <f t="shared" si="3"/>
        <v>256</v>
      </c>
      <c r="K41">
        <f t="shared" si="4"/>
        <v>124</v>
      </c>
      <c r="L41" t="str">
        <f t="shared" si="34"/>
        <v>天正</v>
      </c>
      <c r="M41" t="str">
        <f t="shared" si="35"/>
        <v>第7月</v>
      </c>
      <c r="N41" t="str">
        <f t="shared" si="39"/>
        <v>第13月</v>
      </c>
      <c r="O41" t="str">
        <f t="shared" si="36"/>
        <v>天正</v>
      </c>
      <c r="P41" t="str">
        <f t="shared" si="37"/>
        <v>第7月</v>
      </c>
      <c r="Q41" t="str">
        <f t="shared" ref="Q41" si="209">IF(K41&lt;11.5,IF(K41+11.5+23*11&gt;270,"第12月",IF(K41+11.5+23*12&gt;270,"第13月","")),IF(K41+11.5+23*11&gt;405,"第12月",IF(K41+11.5+23*12&gt;405,"第13月","")))</f>
        <v>第13月</v>
      </c>
      <c r="R41">
        <f t="shared" si="5"/>
        <v>14198</v>
      </c>
      <c r="S41">
        <f t="shared" si="43"/>
        <v>18</v>
      </c>
      <c r="T41">
        <f t="shared" si="153"/>
        <v>419279</v>
      </c>
      <c r="U41">
        <f t="shared" si="154"/>
        <v>17</v>
      </c>
      <c r="V41">
        <f t="shared" si="155"/>
        <v>59</v>
      </c>
      <c r="W41" t="str">
        <f>INDEX(干支!$B$2:$B$62,MATCH(V41+1,干支!$A$2:$A$62,0))</f>
        <v>癸未</v>
      </c>
      <c r="X41">
        <f t="shared" si="156"/>
        <v>60</v>
      </c>
      <c r="Y41">
        <f t="shared" si="157"/>
        <v>28</v>
      </c>
      <c r="Z41" t="str">
        <f>INDEX(干支!$B$2:$B$62,MATCH(Y41+1,干支!$A$2:$A$62,0))</f>
        <v>壬子</v>
      </c>
      <c r="AA41">
        <f t="shared" si="158"/>
        <v>22</v>
      </c>
      <c r="AB41">
        <f t="shared" si="159"/>
        <v>58</v>
      </c>
      <c r="AC41" t="str">
        <f>INDEX(干支!$B$2:$B$62,MATCH(AB41+1,干支!$A$2:$A$62,0))</f>
        <v>壬午</v>
      </c>
      <c r="AD41">
        <f t="shared" si="160"/>
        <v>65</v>
      </c>
      <c r="AE41">
        <f t="shared" si="161"/>
        <v>27</v>
      </c>
      <c r="AF41" t="str">
        <f>INDEX(干支!$B$2:$B$62,MATCH(AE41+1,干支!$A$2:$A$62,0))</f>
        <v>辛亥</v>
      </c>
      <c r="AG41">
        <f t="shared" si="162"/>
        <v>27</v>
      </c>
      <c r="AH41">
        <f t="shared" si="163"/>
        <v>57</v>
      </c>
      <c r="AI41" t="str">
        <f>INDEX(干支!$B$2:$B$62,MATCH(AH41+1,干支!$A$2:$A$62,0))</f>
        <v>辛巳</v>
      </c>
      <c r="AJ41">
        <f t="shared" si="164"/>
        <v>70</v>
      </c>
      <c r="AK41">
        <f t="shared" si="165"/>
        <v>26</v>
      </c>
      <c r="AL41" t="str">
        <f>INDEX(干支!$B$2:$B$62,MATCH(AK41+1,干支!$A$2:$A$62,0))</f>
        <v>庚戌</v>
      </c>
      <c r="AM41">
        <f t="shared" si="166"/>
        <v>32</v>
      </c>
      <c r="AN41">
        <f t="shared" si="167"/>
        <v>56</v>
      </c>
      <c r="AO41" t="str">
        <f>INDEX(干支!$B$2:$B$62,MATCH(AN41+1,干支!$A$2:$A$62,0))</f>
        <v>庚辰</v>
      </c>
      <c r="AP41">
        <f t="shared" si="168"/>
        <v>75</v>
      </c>
      <c r="AQ41">
        <f t="shared" si="169"/>
        <v>25</v>
      </c>
      <c r="AR41" t="str">
        <f>INDEX(干支!$B$2:$B$62,MATCH(AQ41+1,干支!$A$2:$A$62,0))</f>
        <v>己酉</v>
      </c>
      <c r="AS41">
        <f t="shared" si="170"/>
        <v>37</v>
      </c>
      <c r="AT41">
        <f t="shared" si="171"/>
        <v>55</v>
      </c>
      <c r="AU41" t="str">
        <f>INDEX(干支!$B$2:$B$62,MATCH(AT41+1,干支!$A$2:$A$62,0))</f>
        <v>己卯</v>
      </c>
      <c r="AV41">
        <f t="shared" si="172"/>
        <v>80</v>
      </c>
      <c r="AW41">
        <f t="shared" si="173"/>
        <v>24</v>
      </c>
      <c r="AX41" t="str">
        <f>INDEX(干支!$B$2:$B$62,MATCH(AW41+1,干支!$A$2:$A$62,0))</f>
        <v>戊申</v>
      </c>
      <c r="AY41">
        <f t="shared" si="174"/>
        <v>42</v>
      </c>
      <c r="AZ41">
        <f t="shared" si="175"/>
        <v>54</v>
      </c>
      <c r="BA41" t="str">
        <f>INDEX(干支!$B$2:$B$62,MATCH(AZ41+1,干支!$A$2:$A$62,0))</f>
        <v>戊寅</v>
      </c>
      <c r="BB41">
        <f t="shared" si="176"/>
        <v>4</v>
      </c>
      <c r="BC41">
        <f t="shared" si="177"/>
        <v>24</v>
      </c>
      <c r="BD41" t="str">
        <f>INDEX(干支!$B$2:$B$62,MATCH(BC41+1,干支!$A$2:$A$62,0))</f>
        <v>戊申</v>
      </c>
      <c r="BE41">
        <f t="shared" si="178"/>
        <v>47</v>
      </c>
      <c r="BF41">
        <f t="shared" si="179"/>
        <v>53</v>
      </c>
      <c r="BG41" t="str">
        <f>INDEX(干支!$B$2:$B$62,MATCH(BF41+1,干支!$A$2:$A$62,0))</f>
        <v>丁丑</v>
      </c>
    </row>
    <row r="43" spans="1:59" ht="13.5">
      <c r="A43" t="s">
        <v>487</v>
      </c>
    </row>
    <row r="44" spans="1:59" ht="15">
      <c r="A44" s="5" t="s">
        <v>488</v>
      </c>
      <c r="E44">
        <f>E10</f>
        <v>142577</v>
      </c>
      <c r="F44">
        <f>F10</f>
        <v>988</v>
      </c>
      <c r="G44" t="str">
        <f t="shared" si="151"/>
        <v/>
      </c>
      <c r="H44" t="str">
        <f t="shared" si="152"/>
        <v/>
      </c>
      <c r="R44">
        <f>QUOTIENT(F44*235,19)</f>
        <v>12220</v>
      </c>
      <c r="S44">
        <f>MOD(F44*235,19)</f>
        <v>0</v>
      </c>
      <c r="T44">
        <f t="shared" si="153"/>
        <v>360867</v>
      </c>
      <c r="U44">
        <f t="shared" si="154"/>
        <v>13</v>
      </c>
      <c r="V44">
        <f t="shared" si="155"/>
        <v>27</v>
      </c>
      <c r="W44" t="str">
        <f>INDEX(干支!$B$2:$B$62,MATCH(V44+1,干支!$A$2:$A$62,0))</f>
        <v>辛亥</v>
      </c>
      <c r="X44">
        <f t="shared" si="156"/>
        <v>56</v>
      </c>
      <c r="Y44">
        <f t="shared" si="157"/>
        <v>56</v>
      </c>
      <c r="Z44" t="str">
        <f>INDEX(干支!$B$2:$B$62,MATCH(Y44+1,干支!$A$2:$A$62,0))</f>
        <v>庚辰</v>
      </c>
      <c r="AA44">
        <f t="shared" si="158"/>
        <v>18</v>
      </c>
      <c r="AB44">
        <f t="shared" si="159"/>
        <v>26</v>
      </c>
      <c r="AC44" t="str">
        <f>INDEX(干支!$B$2:$B$62,MATCH(AB44+1,干支!$A$2:$A$62,0))</f>
        <v>庚戌</v>
      </c>
      <c r="AD44">
        <f t="shared" si="160"/>
        <v>61</v>
      </c>
      <c r="AE44">
        <f t="shared" si="161"/>
        <v>55</v>
      </c>
      <c r="AF44" t="str">
        <f>INDEX(干支!$B$2:$B$62,MATCH(AE44+1,干支!$A$2:$A$62,0))</f>
        <v>己卯</v>
      </c>
      <c r="AG44">
        <f t="shared" si="162"/>
        <v>23</v>
      </c>
      <c r="AH44">
        <f t="shared" si="163"/>
        <v>25</v>
      </c>
      <c r="AI44" t="str">
        <f>INDEX(干支!$B$2:$B$62,MATCH(AH44+1,干支!$A$2:$A$62,0))</f>
        <v>己酉</v>
      </c>
      <c r="AJ44">
        <f t="shared" si="164"/>
        <v>66</v>
      </c>
      <c r="AK44">
        <f t="shared" si="165"/>
        <v>54</v>
      </c>
      <c r="AL44" t="str">
        <f>INDEX(干支!$B$2:$B$62,MATCH(AK44+1,干支!$A$2:$A$62,0))</f>
        <v>戊寅</v>
      </c>
      <c r="AM44">
        <f t="shared" si="166"/>
        <v>28</v>
      </c>
      <c r="AN44">
        <f t="shared" si="167"/>
        <v>24</v>
      </c>
      <c r="AO44" t="str">
        <f>INDEX(干支!$B$2:$B$62,MATCH(AN44+1,干支!$A$2:$A$62,0))</f>
        <v>戊申</v>
      </c>
      <c r="AP44">
        <f t="shared" si="168"/>
        <v>71</v>
      </c>
      <c r="AQ44">
        <f t="shared" si="169"/>
        <v>53</v>
      </c>
      <c r="AR44" t="str">
        <f>INDEX(干支!$B$2:$B$62,MATCH(AQ44+1,干支!$A$2:$A$62,0))</f>
        <v>丁丑</v>
      </c>
      <c r="AS44">
        <f t="shared" si="170"/>
        <v>33</v>
      </c>
      <c r="AT44">
        <f t="shared" si="171"/>
        <v>23</v>
      </c>
      <c r="AU44" t="str">
        <f>INDEX(干支!$B$2:$B$62,MATCH(AT44+1,干支!$A$2:$A$62,0))</f>
        <v>丁未</v>
      </c>
      <c r="AV44">
        <f t="shared" si="172"/>
        <v>76</v>
      </c>
      <c r="AW44">
        <f t="shared" si="173"/>
        <v>52</v>
      </c>
      <c r="AX44" t="str">
        <f>INDEX(干支!$B$2:$B$62,MATCH(AW44+1,干支!$A$2:$A$62,0))</f>
        <v>丙子</v>
      </c>
      <c r="AY44">
        <f t="shared" si="174"/>
        <v>38</v>
      </c>
      <c r="AZ44">
        <f t="shared" si="175"/>
        <v>22</v>
      </c>
      <c r="BA44" t="str">
        <f>INDEX(干支!$B$2:$B$62,MATCH(AZ44+1,干支!$A$2:$A$62,0))</f>
        <v>丙午</v>
      </c>
      <c r="BB44">
        <f t="shared" si="176"/>
        <v>0</v>
      </c>
      <c r="BC44">
        <f t="shared" si="177"/>
        <v>52</v>
      </c>
      <c r="BD44" t="str">
        <f>INDEX(干支!$B$2:$B$62,MATCH(BC44+1,干支!$A$2:$A$62,0))</f>
        <v>丙子</v>
      </c>
      <c r="BE44">
        <f t="shared" si="178"/>
        <v>43</v>
      </c>
      <c r="BF44">
        <f t="shared" si="179"/>
        <v>21</v>
      </c>
      <c r="BG44" t="str">
        <f>INDEX(干支!$B$2:$B$62,MATCH(BF44+1,干支!$A$2:$A$62,0))</f>
        <v>乙巳</v>
      </c>
    </row>
    <row r="45" spans="1:59" ht="13.5">
      <c r="A45" t="s">
        <v>489</v>
      </c>
      <c r="E45">
        <f>E18-4</f>
        <v>142653</v>
      </c>
      <c r="F45">
        <f>F18-4</f>
        <v>1064</v>
      </c>
      <c r="G45" t="str">
        <f t="shared" si="151"/>
        <v/>
      </c>
      <c r="H45" t="str">
        <f t="shared" si="152"/>
        <v/>
      </c>
      <c r="R45">
        <f>QUOTIENT(F45*235,19)</f>
        <v>13160</v>
      </c>
      <c r="S45">
        <f>MOD(F45*235,19)</f>
        <v>0</v>
      </c>
      <c r="T45">
        <f t="shared" si="153"/>
        <v>388626</v>
      </c>
      <c r="U45">
        <f t="shared" si="154"/>
        <v>14</v>
      </c>
      <c r="V45">
        <f t="shared" si="155"/>
        <v>6</v>
      </c>
      <c r="W45" t="str">
        <f>INDEX(干支!$B$2:$B$62,MATCH(V45+1,干支!$A$2:$A$62,0))</f>
        <v>庚寅</v>
      </c>
      <c r="X45">
        <f t="shared" si="156"/>
        <v>57</v>
      </c>
      <c r="Y45">
        <f t="shared" si="157"/>
        <v>35</v>
      </c>
      <c r="Z45" t="str">
        <f>INDEX(干支!$B$2:$B$62,MATCH(Y45+1,干支!$A$2:$A$62,0))</f>
        <v>己未</v>
      </c>
      <c r="AA45">
        <f t="shared" si="158"/>
        <v>19</v>
      </c>
      <c r="AB45">
        <f t="shared" si="159"/>
        <v>5</v>
      </c>
      <c r="AC45" t="str">
        <f>INDEX(干支!$B$2:$B$62,MATCH(AB45+1,干支!$A$2:$A$62,0))</f>
        <v>己丑</v>
      </c>
      <c r="AD45">
        <f t="shared" si="160"/>
        <v>62</v>
      </c>
      <c r="AE45">
        <f t="shared" si="161"/>
        <v>34</v>
      </c>
      <c r="AF45" t="str">
        <f>INDEX(干支!$B$2:$B$62,MATCH(AE45+1,干支!$A$2:$A$62,0))</f>
        <v>戊午</v>
      </c>
      <c r="AG45">
        <f t="shared" si="162"/>
        <v>24</v>
      </c>
      <c r="AH45">
        <f t="shared" si="163"/>
        <v>4</v>
      </c>
      <c r="AI45" t="str">
        <f>INDEX(干支!$B$2:$B$62,MATCH(AH45+1,干支!$A$2:$A$62,0))</f>
        <v>戊子</v>
      </c>
      <c r="AJ45">
        <f t="shared" si="164"/>
        <v>67</v>
      </c>
      <c r="AK45">
        <f t="shared" si="165"/>
        <v>33</v>
      </c>
      <c r="AL45" t="str">
        <f>INDEX(干支!$B$2:$B$62,MATCH(AK45+1,干支!$A$2:$A$62,0))</f>
        <v>丁巳</v>
      </c>
      <c r="AM45">
        <f t="shared" si="166"/>
        <v>29</v>
      </c>
      <c r="AN45">
        <f t="shared" si="167"/>
        <v>3</v>
      </c>
      <c r="AO45" t="str">
        <f>INDEX(干支!$B$2:$B$62,MATCH(AN45+1,干支!$A$2:$A$62,0))</f>
        <v>丁亥</v>
      </c>
      <c r="AP45">
        <f t="shared" si="168"/>
        <v>72</v>
      </c>
      <c r="AQ45">
        <f t="shared" si="169"/>
        <v>32</v>
      </c>
      <c r="AR45" t="str">
        <f>INDEX(干支!$B$2:$B$62,MATCH(AQ45+1,干支!$A$2:$A$62,0))</f>
        <v>丙辰</v>
      </c>
      <c r="AS45">
        <f t="shared" si="170"/>
        <v>34</v>
      </c>
      <c r="AT45">
        <f t="shared" si="171"/>
        <v>2</v>
      </c>
      <c r="AU45" t="str">
        <f>INDEX(干支!$B$2:$B$62,MATCH(AT45+1,干支!$A$2:$A$62,0))</f>
        <v>丙戌</v>
      </c>
      <c r="AV45">
        <f t="shared" si="172"/>
        <v>77</v>
      </c>
      <c r="AW45">
        <f t="shared" si="173"/>
        <v>31</v>
      </c>
      <c r="AX45" t="str">
        <f>INDEX(干支!$B$2:$B$62,MATCH(AW45+1,干支!$A$2:$A$62,0))</f>
        <v>乙卯</v>
      </c>
      <c r="AY45">
        <f t="shared" si="174"/>
        <v>39</v>
      </c>
      <c r="AZ45">
        <f t="shared" si="175"/>
        <v>1</v>
      </c>
      <c r="BA45" t="str">
        <f>INDEX(干支!$B$2:$B$62,MATCH(AZ45+1,干支!$A$2:$A$62,0))</f>
        <v>乙酉</v>
      </c>
      <c r="BB45">
        <f t="shared" si="176"/>
        <v>1</v>
      </c>
      <c r="BC45">
        <f t="shared" si="177"/>
        <v>31</v>
      </c>
      <c r="BD45" t="str">
        <f>INDEX(干支!$B$2:$B$62,MATCH(BC45+1,干支!$A$2:$A$62,0))</f>
        <v>乙卯</v>
      </c>
      <c r="BE45">
        <f t="shared" si="178"/>
        <v>44</v>
      </c>
      <c r="BF45">
        <f t="shared" si="179"/>
        <v>60</v>
      </c>
      <c r="BG45" t="str">
        <f>INDEX(干支!$B$2:$B$62,MATCH(BF45+1,干支!$A$2:$A$62,0))</f>
        <v>甲申</v>
      </c>
    </row>
    <row r="46" spans="1:59">
      <c r="A46" t="s">
        <v>490</v>
      </c>
      <c r="E46">
        <f>E34-1</f>
        <v>142710</v>
      </c>
      <c r="F46">
        <f>F34-1</f>
        <v>1121</v>
      </c>
      <c r="G46" t="str">
        <f t="shared" si="151"/>
        <v/>
      </c>
      <c r="H46" t="str">
        <f t="shared" si="152"/>
        <v/>
      </c>
      <c r="R46">
        <f>QUOTIENT(F46*235,19)</f>
        <v>13865</v>
      </c>
      <c r="S46">
        <f>MOD(F46*235,19)</f>
        <v>0</v>
      </c>
      <c r="T46">
        <f t="shared" si="153"/>
        <v>409445</v>
      </c>
      <c r="U46">
        <f t="shared" si="154"/>
        <v>35</v>
      </c>
      <c r="V46">
        <f t="shared" si="155"/>
        <v>5</v>
      </c>
      <c r="W46" t="str">
        <f>INDEX(干支!$B$2:$B$62,MATCH(V46+1,干支!$A$2:$A$62,0))</f>
        <v>己丑</v>
      </c>
      <c r="X46">
        <f t="shared" si="156"/>
        <v>78</v>
      </c>
      <c r="Y46">
        <f t="shared" si="157"/>
        <v>34</v>
      </c>
      <c r="Z46" t="str">
        <f>INDEX(干支!$B$2:$B$62,MATCH(Y46+1,干支!$A$2:$A$62,0))</f>
        <v>戊午</v>
      </c>
      <c r="AA46">
        <f t="shared" si="158"/>
        <v>40</v>
      </c>
      <c r="AB46">
        <f t="shared" si="159"/>
        <v>4</v>
      </c>
      <c r="AC46" t="str">
        <f>INDEX(干支!$B$2:$B$62,MATCH(AB46+1,干支!$A$2:$A$62,0))</f>
        <v>戊子</v>
      </c>
      <c r="AD46">
        <f t="shared" si="160"/>
        <v>2</v>
      </c>
      <c r="AE46">
        <f t="shared" si="161"/>
        <v>34</v>
      </c>
      <c r="AF46" t="str">
        <f>INDEX(干支!$B$2:$B$62,MATCH(AE46+1,干支!$A$2:$A$62,0))</f>
        <v>戊午</v>
      </c>
      <c r="AG46">
        <f t="shared" si="162"/>
        <v>45</v>
      </c>
      <c r="AH46">
        <f t="shared" si="163"/>
        <v>3</v>
      </c>
      <c r="AI46" t="str">
        <f>INDEX(干支!$B$2:$B$62,MATCH(AH46+1,干支!$A$2:$A$62,0))</f>
        <v>丁亥</v>
      </c>
      <c r="AJ46">
        <f t="shared" si="164"/>
        <v>7</v>
      </c>
      <c r="AK46">
        <f t="shared" si="165"/>
        <v>33</v>
      </c>
      <c r="AL46" t="str">
        <f>INDEX(干支!$B$2:$B$62,MATCH(AK46+1,干支!$A$2:$A$62,0))</f>
        <v>丁巳</v>
      </c>
      <c r="AM46">
        <f t="shared" si="166"/>
        <v>50</v>
      </c>
      <c r="AN46">
        <f t="shared" si="167"/>
        <v>2</v>
      </c>
      <c r="AO46" t="str">
        <f>INDEX(干支!$B$2:$B$62,MATCH(AN46+1,干支!$A$2:$A$62,0))</f>
        <v>丙戌</v>
      </c>
      <c r="AP46">
        <f t="shared" si="168"/>
        <v>12</v>
      </c>
      <c r="AQ46">
        <f t="shared" si="169"/>
        <v>32</v>
      </c>
      <c r="AR46" t="str">
        <f>INDEX(干支!$B$2:$B$62,MATCH(AQ46+1,干支!$A$2:$A$62,0))</f>
        <v>丙辰</v>
      </c>
      <c r="AS46">
        <f t="shared" si="170"/>
        <v>55</v>
      </c>
      <c r="AT46">
        <f t="shared" si="171"/>
        <v>1</v>
      </c>
      <c r="AU46" t="str">
        <f>INDEX(干支!$B$2:$B$62,MATCH(AT46+1,干支!$A$2:$A$62,0))</f>
        <v>乙酉</v>
      </c>
      <c r="AV46">
        <f t="shared" si="172"/>
        <v>17</v>
      </c>
      <c r="AW46">
        <f t="shared" si="173"/>
        <v>31</v>
      </c>
      <c r="AX46" t="str">
        <f>INDEX(干支!$B$2:$B$62,MATCH(AW46+1,干支!$A$2:$A$62,0))</f>
        <v>乙卯</v>
      </c>
      <c r="AY46">
        <f t="shared" si="174"/>
        <v>60</v>
      </c>
      <c r="AZ46">
        <f t="shared" si="175"/>
        <v>60</v>
      </c>
      <c r="BA46" t="str">
        <f>INDEX(干支!$B$2:$B$62,MATCH(AZ46+1,干支!$A$2:$A$62,0))</f>
        <v>甲申</v>
      </c>
      <c r="BB46">
        <f t="shared" si="176"/>
        <v>22</v>
      </c>
      <c r="BC46">
        <f t="shared" si="177"/>
        <v>30</v>
      </c>
      <c r="BD46" t="str">
        <f>INDEX(干支!$B$2:$B$62,MATCH(BC46+1,干支!$A$2:$A$62,0))</f>
        <v>甲寅</v>
      </c>
      <c r="BE46">
        <f t="shared" si="178"/>
        <v>65</v>
      </c>
      <c r="BF46">
        <f t="shared" si="179"/>
        <v>59</v>
      </c>
      <c r="BG46" t="str">
        <f>INDEX(干支!$B$2:$B$62,MATCH(BF46+1,干支!$A$2:$A$62,0))</f>
        <v>癸未</v>
      </c>
    </row>
    <row r="47" spans="1:59">
      <c r="A47" t="s">
        <v>491</v>
      </c>
      <c r="E47">
        <f>E38+2</f>
        <v>142729</v>
      </c>
      <c r="F47">
        <f>F38+2</f>
        <v>1140</v>
      </c>
      <c r="G47" t="str">
        <f t="shared" si="151"/>
        <v/>
      </c>
      <c r="H47" t="str">
        <f t="shared" si="152"/>
        <v/>
      </c>
      <c r="R47">
        <f>QUOTIENT(F47*235,19)</f>
        <v>14100</v>
      </c>
      <c r="S47">
        <f>MOD(F47*235,19)</f>
        <v>0</v>
      </c>
      <c r="T47">
        <f t="shared" si="153"/>
        <v>416385</v>
      </c>
      <c r="U47">
        <f t="shared" si="154"/>
        <v>15</v>
      </c>
      <c r="V47">
        <f t="shared" si="155"/>
        <v>45</v>
      </c>
      <c r="W47" t="str">
        <f>INDEX(干支!$B$2:$B$62,MATCH(V47+1,干支!$A$2:$A$62,0))</f>
        <v>己巳</v>
      </c>
      <c r="X47">
        <f t="shared" si="156"/>
        <v>58</v>
      </c>
      <c r="Y47">
        <f t="shared" si="157"/>
        <v>14</v>
      </c>
      <c r="Z47" t="str">
        <f>INDEX(干支!$B$2:$B$62,MATCH(Y47+1,干支!$A$2:$A$62,0))</f>
        <v>戊戌</v>
      </c>
      <c r="AA47">
        <f t="shared" si="158"/>
        <v>20</v>
      </c>
      <c r="AB47">
        <f t="shared" si="159"/>
        <v>44</v>
      </c>
      <c r="AC47" t="str">
        <f>INDEX(干支!$B$2:$B$62,MATCH(AB47+1,干支!$A$2:$A$62,0))</f>
        <v>戊辰</v>
      </c>
      <c r="AD47">
        <f t="shared" si="160"/>
        <v>63</v>
      </c>
      <c r="AE47">
        <f t="shared" si="161"/>
        <v>13</v>
      </c>
      <c r="AF47" t="str">
        <f>INDEX(干支!$B$2:$B$62,MATCH(AE47+1,干支!$A$2:$A$62,0))</f>
        <v>丁酉</v>
      </c>
      <c r="AG47">
        <f t="shared" si="162"/>
        <v>25</v>
      </c>
      <c r="AH47">
        <f t="shared" si="163"/>
        <v>43</v>
      </c>
      <c r="AI47" t="str">
        <f>INDEX(干支!$B$2:$B$62,MATCH(AH47+1,干支!$A$2:$A$62,0))</f>
        <v>丁卯</v>
      </c>
      <c r="AJ47">
        <f t="shared" si="164"/>
        <v>68</v>
      </c>
      <c r="AK47">
        <f t="shared" si="165"/>
        <v>12</v>
      </c>
      <c r="AL47" t="str">
        <f>INDEX(干支!$B$2:$B$62,MATCH(AK47+1,干支!$A$2:$A$62,0))</f>
        <v>丙申</v>
      </c>
      <c r="AM47">
        <f t="shared" si="166"/>
        <v>30</v>
      </c>
      <c r="AN47">
        <f t="shared" si="167"/>
        <v>42</v>
      </c>
      <c r="AO47" t="str">
        <f>INDEX(干支!$B$2:$B$62,MATCH(AN47+1,干支!$A$2:$A$62,0))</f>
        <v>丙寅</v>
      </c>
      <c r="AP47">
        <f t="shared" si="168"/>
        <v>73</v>
      </c>
      <c r="AQ47">
        <f t="shared" si="169"/>
        <v>11</v>
      </c>
      <c r="AR47" t="str">
        <f>INDEX(干支!$B$2:$B$62,MATCH(AQ47+1,干支!$A$2:$A$62,0))</f>
        <v>乙未</v>
      </c>
      <c r="AS47">
        <f t="shared" si="170"/>
        <v>35</v>
      </c>
      <c r="AT47">
        <f t="shared" si="171"/>
        <v>41</v>
      </c>
      <c r="AU47" t="str">
        <f>INDEX(干支!$B$2:$B$62,MATCH(AT47+1,干支!$A$2:$A$62,0))</f>
        <v>乙丑</v>
      </c>
      <c r="AV47">
        <f t="shared" si="172"/>
        <v>78</v>
      </c>
      <c r="AW47">
        <f t="shared" si="173"/>
        <v>10</v>
      </c>
      <c r="AX47" t="str">
        <f>INDEX(干支!$B$2:$B$62,MATCH(AW47+1,干支!$A$2:$A$62,0))</f>
        <v>甲午</v>
      </c>
      <c r="AY47">
        <f t="shared" si="174"/>
        <v>40</v>
      </c>
      <c r="AZ47">
        <f t="shared" si="175"/>
        <v>40</v>
      </c>
      <c r="BA47" t="str">
        <f>INDEX(干支!$B$2:$B$62,MATCH(AZ47+1,干支!$A$2:$A$62,0))</f>
        <v>甲子</v>
      </c>
      <c r="BB47">
        <f t="shared" si="176"/>
        <v>2</v>
      </c>
      <c r="BC47">
        <f t="shared" si="177"/>
        <v>10</v>
      </c>
      <c r="BD47" t="str">
        <f>INDEX(干支!$B$2:$B$62,MATCH(BC47+1,干支!$A$2:$A$62,0))</f>
        <v>甲午</v>
      </c>
      <c r="BE47">
        <f t="shared" si="178"/>
        <v>45</v>
      </c>
      <c r="BF47">
        <f t="shared" si="179"/>
        <v>39</v>
      </c>
      <c r="BG47" t="str">
        <f>INDEX(干支!$B$2:$B$62,MATCH(BF47+1,干支!$A$2:$A$62,0))</f>
        <v>癸亥</v>
      </c>
    </row>
    <row r="48" spans="1:59">
      <c r="A48" t="s">
        <v>492</v>
      </c>
      <c r="D48">
        <v>104</v>
      </c>
      <c r="E48">
        <f>$E$10-D48+$D$10</f>
        <v>143128</v>
      </c>
      <c r="F48">
        <f>$F$10-D48+$D$10</f>
        <v>1539</v>
      </c>
      <c r="G48" t="str">
        <f t="shared" si="151"/>
        <v/>
      </c>
      <c r="H48" t="str">
        <f t="shared" si="152"/>
        <v/>
      </c>
      <c r="J48">
        <f t="shared" ref="J48" si="210">QUOTIENT(I48*23,135)</f>
        <v>0</v>
      </c>
      <c r="K48">
        <f t="shared" ref="K48" si="211">MOD(I48*23,135)</f>
        <v>0</v>
      </c>
      <c r="L48" t="str">
        <f t="shared" ref="L48" si="212">IF(K48+23*1&gt;=135,"天正",IF(K48+23*2&gt;=135,"第2月",IF(K48+23*3&gt;=135,"第3月",IF(K48+23*4&gt;=135,"第4月",IF(K48+23*5&gt;=135,"第5月",IF(K48+23*6&gt;=135,"第6月",))))))</f>
        <v>第6月</v>
      </c>
      <c r="M48" t="str">
        <f t="shared" ref="M48" si="213">IF(K48+23*6&gt;=270,"第6月",IF(K48+23*7&gt;=270,"第7月",IF(K48+23*8&gt;=270,"第8月",IF(K48+23*9&gt;=270,"第9月",IF(K48+23*10&gt;=270,"第10月",IF(K48+23*11&gt;=270,"第11月",IF(K48+23*12&gt;=270,"第12月",IF(K48+23*13&gt;=270,"第13月",))))))))</f>
        <v>第12月</v>
      </c>
      <c r="N48" t="str">
        <f t="shared" ref="N48" si="214">IF(K48+23*12&gt;=405,"第12月",IF(K48+23*13&gt;=405,"第13月",""))</f>
        <v/>
      </c>
      <c r="O48" t="str">
        <f t="shared" ref="O48" si="215">IF(K48&lt;11.5,"天正",IF(K48+11.5&gt;=135,"天正",IF(K48+11.5+23*1&gt;=135,"第2月",IF(K48+11.5+23*2&gt;=135,"第3月",IF(K48+11.5+23*3&gt;=135,"第4月",IF(K48+11.5+23*4&gt;=135,"第5月",IF(K48+11.5+23*5&gt;=135,"第6月",)))))))</f>
        <v>天正</v>
      </c>
      <c r="P48" t="str">
        <f t="shared" ref="P48" si="216">IF(K48&lt;11.5,"第6月",IF(K48+11.5+23*5&gt;=270,"第6月",IF(K48+11.5+23*6&gt;=270,"第7月",IF(K48+11.5+23*7&gt;=270,"第8月",IF(K48+11.5+23*8&gt;=270,"第9月",IF(K48+11.5+23*9&gt;=270,"第10月",IF(K48+11.5+23*10&gt;=270,"第11月",IF(K48+11.5+23*11&gt;=270,"第12月",IF(K48+11.5+23*12&gt;=270,"第13月",)))))))))</f>
        <v>第6月</v>
      </c>
      <c r="Q48" t="str">
        <f t="shared" ref="Q48" si="217">IF(K48&lt;11.5,IF(K48+11.5+23*11&gt;270,"第12月",IF(K48+11.5+23*12&gt;270,"第13月","")),IF(K48+11.5+23*11&gt;405,"第12月",IF(K48+11.5+23*12&gt;405,"第13月","")))</f>
        <v>第13月</v>
      </c>
      <c r="R48">
        <f>QUOTIENT(F48*235,19)</f>
        <v>19035</v>
      </c>
      <c r="S48">
        <f>MOD(F48*235,19)</f>
        <v>0</v>
      </c>
      <c r="T48">
        <f t="shared" si="153"/>
        <v>562120</v>
      </c>
      <c r="U48">
        <f t="shared" si="154"/>
        <v>0</v>
      </c>
      <c r="V48">
        <f t="shared" si="155"/>
        <v>40</v>
      </c>
      <c r="W48" t="str">
        <f>INDEX(干支!$B$2:$B$62,MATCH(V48+1,干支!$A$2:$A$62,0))</f>
        <v>甲子</v>
      </c>
    </row>
  </sheetData>
  <phoneticPr fontId="8"/>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G47"/>
  <sheetViews>
    <sheetView workbookViewId="0">
      <pane xSplit="8" ySplit="2" topLeftCell="O3" activePane="bottomRight" state="frozen"/>
      <selection pane="topRight"/>
      <selection pane="bottomLeft"/>
      <selection pane="bottomRight" activeCell="R18" sqref="R18"/>
    </sheetView>
  </sheetViews>
  <sheetFormatPr baseColWidth="10" defaultColWidth="8.6640625" defaultRowHeight="14"/>
  <cols>
    <col min="1" max="1" width="23" customWidth="1"/>
    <col min="2" max="2" width="17.1640625" hidden="1" customWidth="1"/>
    <col min="3" max="3" width="7.83203125" hidden="1" customWidth="1"/>
    <col min="4" max="4" width="8.33203125" hidden="1" customWidth="1"/>
    <col min="5" max="5" width="14" hidden="1" customWidth="1"/>
    <col min="6" max="6" width="14" customWidth="1"/>
    <col min="7" max="7" width="3.33203125" customWidth="1"/>
    <col min="8" max="8" width="7.5" customWidth="1"/>
    <col min="9" max="9" width="18.83203125" hidden="1" customWidth="1"/>
    <col min="10" max="10" width="17.6640625" hidden="1" customWidth="1"/>
    <col min="11" max="11" width="9.6640625" hidden="1" customWidth="1"/>
    <col min="12" max="13" width="7.5" hidden="1" customWidth="1"/>
    <col min="14" max="14" width="8.1640625" hidden="1" customWidth="1"/>
    <col min="15" max="17" width="8.1640625" customWidth="1"/>
    <col min="20" max="20" width="8.33203125" customWidth="1"/>
    <col min="21" max="21" width="6.6640625" customWidth="1"/>
    <col min="22" max="22" width="6.1640625" customWidth="1"/>
    <col min="24" max="35" width="6.33203125" customWidth="1"/>
  </cols>
  <sheetData>
    <row r="1" spans="1:59">
      <c r="A1" s="3" t="s">
        <v>493</v>
      </c>
      <c r="B1" t="s">
        <v>449</v>
      </c>
      <c r="E1" t="s">
        <v>450</v>
      </c>
      <c r="I1" t="s">
        <v>451</v>
      </c>
      <c r="L1" s="3" t="s">
        <v>452</v>
      </c>
      <c r="O1" t="s">
        <v>453</v>
      </c>
      <c r="R1" t="s">
        <v>454</v>
      </c>
      <c r="U1" t="s">
        <v>455</v>
      </c>
      <c r="X1" t="s">
        <v>2</v>
      </c>
      <c r="AA1" t="s">
        <v>3</v>
      </c>
      <c r="AD1" t="s">
        <v>4</v>
      </c>
      <c r="AG1" t="s">
        <v>5</v>
      </c>
      <c r="AJ1" t="s">
        <v>6</v>
      </c>
      <c r="AM1" t="s">
        <v>7</v>
      </c>
      <c r="AP1" t="s">
        <v>8</v>
      </c>
      <c r="AS1" t="s">
        <v>9</v>
      </c>
      <c r="AV1" t="s">
        <v>10</v>
      </c>
      <c r="AY1" t="s">
        <v>11</v>
      </c>
      <c r="BB1" t="s">
        <v>12</v>
      </c>
      <c r="BE1" t="s">
        <v>13</v>
      </c>
    </row>
    <row r="2" spans="1:59">
      <c r="A2" t="s">
        <v>456</v>
      </c>
      <c r="B2" t="s">
        <v>457</v>
      </c>
      <c r="C2" t="s">
        <v>458</v>
      </c>
      <c r="D2" t="s">
        <v>459</v>
      </c>
      <c r="E2" t="s">
        <v>460</v>
      </c>
      <c r="F2" t="s">
        <v>18</v>
      </c>
      <c r="G2" t="s">
        <v>17</v>
      </c>
      <c r="H2" t="s">
        <v>461</v>
      </c>
      <c r="I2" t="s">
        <v>462</v>
      </c>
      <c r="J2" s="3" t="s">
        <v>463</v>
      </c>
      <c r="K2" t="s">
        <v>464</v>
      </c>
      <c r="L2" t="s">
        <v>465</v>
      </c>
      <c r="M2" t="s">
        <v>466</v>
      </c>
      <c r="N2" t="s">
        <v>467</v>
      </c>
      <c r="O2" t="s">
        <v>465</v>
      </c>
      <c r="P2" t="s">
        <v>466</v>
      </c>
      <c r="Q2" t="s">
        <v>467</v>
      </c>
      <c r="R2" t="s">
        <v>468</v>
      </c>
      <c r="S2" t="s">
        <v>469</v>
      </c>
      <c r="T2" t="s">
        <v>470</v>
      </c>
      <c r="U2" t="s">
        <v>471</v>
      </c>
      <c r="V2" t="s">
        <v>472</v>
      </c>
      <c r="W2" t="s">
        <v>473</v>
      </c>
      <c r="X2" t="s">
        <v>471</v>
      </c>
      <c r="Y2" t="s">
        <v>472</v>
      </c>
      <c r="Z2" t="s">
        <v>473</v>
      </c>
      <c r="AA2" t="s">
        <v>471</v>
      </c>
      <c r="AB2" t="s">
        <v>472</v>
      </c>
      <c r="AC2" t="s">
        <v>473</v>
      </c>
      <c r="AD2" t="s">
        <v>471</v>
      </c>
      <c r="AE2" t="s">
        <v>472</v>
      </c>
      <c r="AF2" t="s">
        <v>473</v>
      </c>
      <c r="AG2" t="s">
        <v>471</v>
      </c>
      <c r="AH2" t="s">
        <v>472</v>
      </c>
      <c r="AI2" t="s">
        <v>473</v>
      </c>
      <c r="AJ2" t="s">
        <v>471</v>
      </c>
      <c r="AK2" t="s">
        <v>472</v>
      </c>
      <c r="AL2" t="s">
        <v>473</v>
      </c>
      <c r="AM2" t="s">
        <v>471</v>
      </c>
      <c r="AN2" t="s">
        <v>472</v>
      </c>
      <c r="AO2" t="s">
        <v>473</v>
      </c>
      <c r="AP2" t="s">
        <v>471</v>
      </c>
      <c r="AQ2" t="s">
        <v>472</v>
      </c>
      <c r="AR2" t="s">
        <v>473</v>
      </c>
      <c r="AS2" t="s">
        <v>471</v>
      </c>
      <c r="AT2" t="s">
        <v>472</v>
      </c>
      <c r="AU2" t="s">
        <v>473</v>
      </c>
      <c r="AV2" t="s">
        <v>471</v>
      </c>
      <c r="AW2" t="s">
        <v>472</v>
      </c>
      <c r="AX2" t="s">
        <v>473</v>
      </c>
      <c r="AY2" t="s">
        <v>471</v>
      </c>
      <c r="AZ2" t="s">
        <v>472</v>
      </c>
      <c r="BA2" t="s">
        <v>473</v>
      </c>
      <c r="BB2" t="s">
        <v>471</v>
      </c>
      <c r="BC2" t="s">
        <v>472</v>
      </c>
      <c r="BD2" t="s">
        <v>473</v>
      </c>
      <c r="BE2" t="s">
        <v>471</v>
      </c>
      <c r="BF2" t="s">
        <v>472</v>
      </c>
      <c r="BG2" t="s">
        <v>473</v>
      </c>
    </row>
    <row r="3" spans="1:59" ht="15">
      <c r="A3" s="5" t="s">
        <v>104</v>
      </c>
      <c r="B3" s="5" t="s">
        <v>427</v>
      </c>
      <c r="C3" s="5" t="s">
        <v>480</v>
      </c>
      <c r="D3">
        <v>655</v>
      </c>
      <c r="E3" s="4">
        <v>142577</v>
      </c>
      <c r="F3" s="4">
        <f>52*19</f>
        <v>988</v>
      </c>
      <c r="G3" t="str">
        <f t="shared" ref="G3:G8" si="0">IF(S3&gt;=12,"有","")</f>
        <v/>
      </c>
      <c r="H3" t="str">
        <f t="shared" ref="H3:H8" si="1">IF((S3*12+7*1)&gt;=228,"閏1月",IF((S3*12+7*2)&gt;=228,"閏2月",IF((S3*12+7*3)&gt;=228,"閏3月",IF((S3*12+7*4)&gt;=228,"閏4月",IF((S3*12+7*5)&gt;=228,"閏5月",IF((S3*12+7*6)&gt;=228,"閏6月",IF((S3*12+7*7)&gt;=228,"閏7月",IF((S3*12+7*8)&gt;=228,"閏8月",IF((S3*12+7*9)&gt;=228,"閏9月",IF((S3*12+7*10)&gt;=228,"閏10月",IF((S3*12+7*11)&gt;=228,"閏11月",IF((S3*12+7*12)&gt;=228,"閏12月",""))))))))))))</f>
        <v/>
      </c>
      <c r="I3">
        <f t="shared" ref="I3" si="2">MOD(R3,6345)</f>
        <v>5875</v>
      </c>
      <c r="J3">
        <f t="shared" ref="J3" si="3">QUOTIENT(I3*23,135)</f>
        <v>1000</v>
      </c>
      <c r="K3">
        <f t="shared" ref="K3" si="4">MOD(I3*23,135)</f>
        <v>125</v>
      </c>
      <c r="L3" t="str">
        <f t="shared" ref="L3" si="5">IF(K3+23*1&gt;=135,"天正",IF(K3+23*2&gt;=135,"第2月",IF(K3+23*3&gt;=135,"第3月",IF(K3+23*4&gt;=135,"第4月",IF(K3+23*5&gt;=135,"第5月",IF(K3+23*6&gt;=135,"第6月",))))))</f>
        <v>天正</v>
      </c>
      <c r="M3" t="str">
        <f t="shared" ref="M3" si="6">IF(K3+23*6&gt;=270,"第6月",IF(K3+23*7&gt;=270,"第7月",IF(K3+23*8&gt;=270,"第8月",IF(K3+23*9&gt;=270,"第9月",IF(K3+23*10&gt;=270,"第10月",IF(K3+23*11&gt;=270,"第11月",IF(K3+23*12&gt;=270,"第12月",IF(K3+23*13&gt;=270,"第13月",))))))))</f>
        <v>第7月</v>
      </c>
      <c r="O3" t="str">
        <f t="shared" ref="O3" si="7">IF(K3&lt;11.5,"天正",IF(K3+11.5&gt;=135,"天正",IF(K3+11.5+23*1&gt;=135,"第2月",IF(K3+11.5+23*2&gt;=135,"第3月",IF(K3+11.5+23*3&gt;=135,"第4月",IF(K3+11.5+23*4&gt;=135,"第5月",IF(K3+11.5+23*5&gt;=135,"第6月",)))))))</f>
        <v>天正</v>
      </c>
      <c r="P3" t="str">
        <f t="shared" ref="P3" si="8">IF(K3&lt;11.5,"第6月",IF(K3+11.5+23*5&gt;=270,"第6月",IF(K3+11.5+23*6&gt;=270,"第7月",IF(K3+11.5+23*7&gt;=270,"第8月",IF(K3+11.5+23*8&gt;=270,"第9月",IF(K3+11.5+23*9&gt;=270,"第10月",IF(K3+11.5+23*10&gt;=270,"第11月",IF(K3+11.5+23*11&gt;=270,"第12月",IF(K3+11.5+23*12&gt;=270,"第13月",)))))))))</f>
        <v>第7月</v>
      </c>
      <c r="R3">
        <f t="shared" ref="R3" si="9">QUOTIENT(F3*235,19)</f>
        <v>12220</v>
      </c>
      <c r="S3">
        <f t="shared" ref="S3" si="10">MOD(F3*235,19)</f>
        <v>0</v>
      </c>
      <c r="T3">
        <f t="shared" ref="T3:T8" si="11">QUOTIENT(R3*2392,81)</f>
        <v>360867</v>
      </c>
      <c r="U3">
        <f t="shared" ref="U3:U8" si="12">MOD(R3*2392,81)</f>
        <v>13</v>
      </c>
      <c r="V3">
        <f t="shared" ref="V3:V8" si="13">MOD(T3,60)</f>
        <v>27</v>
      </c>
      <c r="W3" t="str">
        <f>INDEX(干支!$B$2:$B$62,MATCH(V3+1,干支!$A$2:$A$62,0))</f>
        <v>辛亥</v>
      </c>
      <c r="X3">
        <f t="shared" ref="X3" si="14">IF(U3+43&gt;=81,U3+43-81,U3+43)</f>
        <v>56</v>
      </c>
      <c r="Y3">
        <f t="shared" ref="Y3" si="15">IF(IF(U3+43&gt;=81,V3+29+1,V3+29)&gt;60,IF(U3+43&gt;=81,V3+29+1,V3+29)-60,IF(U3+43&gt;=81,V3+29+1,V3+29))</f>
        <v>56</v>
      </c>
      <c r="Z3" t="str">
        <f>INDEX(干支!$B$2:$B$62,MATCH(Y3+1,干支!$A$2:$A$62,0))</f>
        <v>庚辰</v>
      </c>
      <c r="AA3">
        <f t="shared" ref="AA3" si="16">IF(X3+43&gt;=81,X3+43-81,X3+43)</f>
        <v>18</v>
      </c>
      <c r="AB3">
        <f t="shared" ref="AB3" si="17">IF(IF(X3+43&gt;=81,Y3+29+1,Y3+29)&gt;60,IF(X3+43&gt;=81,Y3+29+1,Y3+29)-60,IF(X3+43&gt;=81,Y3+29+1,Y3+29))</f>
        <v>26</v>
      </c>
      <c r="AC3" t="str">
        <f>INDEX(干支!$B$2:$B$62,MATCH(AB3+1,干支!$A$2:$A$62,0))</f>
        <v>庚戌</v>
      </c>
      <c r="AD3">
        <f t="shared" ref="AD3" si="18">IF(AA3+43&gt;=81,AA3+43-81,AA3+43)</f>
        <v>61</v>
      </c>
      <c r="AE3">
        <f t="shared" ref="AE3" si="19">IF(IF(AA3+43&gt;=81,AB3+29+1,AB3+29)&gt;60,IF(AA3+43&gt;=81,AB3+29+1,AB3+29)-60,IF(AA3+43&gt;=81,AB3+29+1,AB3+29))</f>
        <v>55</v>
      </c>
      <c r="AF3" t="str">
        <f>INDEX(干支!$B$2:$B$62,MATCH(AE3+1,干支!$A$2:$A$62,0))</f>
        <v>己卯</v>
      </c>
      <c r="AG3">
        <f t="shared" ref="AG3" si="20">IF(AD3+43&gt;=81,AD3+43-81,AD3+43)</f>
        <v>23</v>
      </c>
      <c r="AH3">
        <f t="shared" ref="AH3" si="21">IF(IF(AD3+43&gt;=81,AE3+29+1,AE3+29)&gt;60,IF(AD3+43&gt;=81,AE3+29+1,AE3+29)-60,IF(AD3+43&gt;=81,AE3+29+1,AE3+29))</f>
        <v>25</v>
      </c>
      <c r="AI3" t="str">
        <f>INDEX(干支!$B$2:$B$62,MATCH(AH3+1,干支!$A$2:$A$62,0))</f>
        <v>己酉</v>
      </c>
      <c r="AJ3">
        <f t="shared" ref="AJ3" si="22">IF(AG3+43&gt;=81,AG3+43-81,AG3+43)</f>
        <v>66</v>
      </c>
      <c r="AK3">
        <f t="shared" ref="AK3" si="23">IF(IF(AG3+43&gt;=81,AH3+29+1,AH3+29)&gt;60,IF(AG3+43&gt;=81,AH3+29+1,AH3+29)-60,IF(AG3+43&gt;=81,AH3+29+1,AH3+29))</f>
        <v>54</v>
      </c>
      <c r="AL3" t="str">
        <f>INDEX(干支!$B$2:$B$62,MATCH(AK3+1,干支!$A$2:$A$62,0))</f>
        <v>戊寅</v>
      </c>
      <c r="AM3">
        <f t="shared" ref="AM3" si="24">IF(AJ3+43&gt;=81,AJ3+43-81,AJ3+43)</f>
        <v>28</v>
      </c>
      <c r="AN3">
        <f t="shared" ref="AN3" si="25">IF(IF(AJ3+43&gt;=81,AK3+29+1,AK3+29)&gt;60,IF(AJ3+43&gt;=81,AK3+29+1,AK3+29)-60,IF(AJ3+43&gt;=81,AK3+29+1,AK3+29))</f>
        <v>24</v>
      </c>
      <c r="AO3" t="str">
        <f>INDEX(干支!$B$2:$B$62,MATCH(AN3+1,干支!$A$2:$A$62,0))</f>
        <v>戊申</v>
      </c>
      <c r="AP3">
        <f t="shared" ref="AP3" si="26">IF(AM3+43&gt;=81,AM3+43-81,AM3+43)</f>
        <v>71</v>
      </c>
      <c r="AQ3">
        <f t="shared" ref="AQ3" si="27">IF(IF(AM3+43&gt;=81,AN3+29+1,AN3+29)&gt;60,IF(AM3+43&gt;=81,AN3+29+1,AN3+29)-60,IF(AM3+43&gt;=81,AN3+29+1,AN3+29))</f>
        <v>53</v>
      </c>
      <c r="AR3" t="str">
        <f>INDEX(干支!$B$2:$B$62,MATCH(AQ3+1,干支!$A$2:$A$62,0))</f>
        <v>丁丑</v>
      </c>
      <c r="AS3">
        <f t="shared" ref="AS3" si="28">IF(AP3+43&gt;=81,AP3+43-81,AP3+43)</f>
        <v>33</v>
      </c>
      <c r="AT3">
        <f t="shared" ref="AT3" si="29">IF(IF(AP3+43&gt;=81,AQ3+29+1,AQ3+29)&gt;60,IF(AP3+43&gt;=81,AQ3+29+1,AQ3+29)-60,IF(AP3+43&gt;=81,AQ3+29+1,AQ3+29))</f>
        <v>23</v>
      </c>
      <c r="AU3" t="str">
        <f>INDEX(干支!$B$2:$B$62,MATCH(AT3+1,干支!$A$2:$A$62,0))</f>
        <v>丁未</v>
      </c>
      <c r="AV3">
        <f t="shared" ref="AV3" si="30">IF(AS3+43&gt;=81,AS3+43-81,AS3+43)</f>
        <v>76</v>
      </c>
      <c r="AW3">
        <f t="shared" ref="AW3" si="31">IF(IF(AS3+43&gt;=81,AT3+29+1,AT3+29)&gt;60,IF(AS3+43&gt;=81,AT3+29+1,AT3+29)-60,IF(AS3+43&gt;=81,AT3+29+1,AT3+29))</f>
        <v>52</v>
      </c>
      <c r="AX3" t="str">
        <f>INDEX(干支!$B$2:$B$62,MATCH(AW3+1,干支!$A$2:$A$62,0))</f>
        <v>丙子</v>
      </c>
      <c r="AY3">
        <f t="shared" ref="AY3" si="32">IF(AV3+43&gt;=81,AV3+43-81,AV3+43)</f>
        <v>38</v>
      </c>
      <c r="AZ3">
        <f t="shared" ref="AZ3" si="33">IF(IF(AV3+43&gt;=81,AW3+29+1,AW3+29)&gt;60,IF(AV3+43&gt;=81,AW3+29+1,AW3+29)-60,IF(AV3+43&gt;=81,AW3+29+1,AW3+29))</f>
        <v>22</v>
      </c>
      <c r="BA3" t="str">
        <f>INDEX(干支!$B$2:$B$62,MATCH(AZ3+1,干支!$A$2:$A$62,0))</f>
        <v>丙午</v>
      </c>
      <c r="BB3">
        <f t="shared" ref="BB3" si="34">IF(AY3+43&gt;=81,AY3+43-81,AY3+43)</f>
        <v>0</v>
      </c>
      <c r="BC3">
        <f t="shared" ref="BC3" si="35">IF(IF(AY3+43&gt;=81,AZ3+29+1,AZ3+29)&gt;60,IF(AY3+43&gt;=81,AZ3+29+1,AZ3+29)-60,IF(AY3+43&gt;=81,AZ3+29+1,AZ3+29))</f>
        <v>52</v>
      </c>
      <c r="BD3" t="str">
        <f>INDEX(干支!$B$2:$B$62,MATCH(BC3+1,干支!$A$2:$A$62,0))</f>
        <v>丙子</v>
      </c>
    </row>
    <row r="5" spans="1:59" hidden="1">
      <c r="A5" s="3" t="s">
        <v>494</v>
      </c>
      <c r="D5">
        <v>206</v>
      </c>
      <c r="E5">
        <f>$E$3-D5+$D$3</f>
        <v>143026</v>
      </c>
      <c r="F5">
        <f>$F$3-D5+$D$3</f>
        <v>1437</v>
      </c>
      <c r="G5" t="str">
        <f t="shared" si="0"/>
        <v/>
      </c>
      <c r="H5" t="str">
        <f t="shared" si="1"/>
        <v/>
      </c>
      <c r="I5">
        <f t="shared" ref="I5:I8" si="36">MOD(R5,6345)</f>
        <v>5083</v>
      </c>
      <c r="J5">
        <f t="shared" ref="J5:J8" si="37">QUOTIENT(I5*23,135)</f>
        <v>865</v>
      </c>
      <c r="K5">
        <f t="shared" ref="K5:K8" si="38">MOD(I5*23,135)</f>
        <v>134</v>
      </c>
      <c r="L5" t="str">
        <f t="shared" ref="L5:L8" si="39">IF(K5+23*1&gt;=135,"天正",IF(K5+23*2&gt;=135,"第2月",IF(K5+23*3&gt;=135,"第3月",IF(K5+23*4&gt;=135,"第4月",IF(K5+23*5&gt;=135,"第5月",IF(K5+23*6&gt;=135,"第6月",))))))</f>
        <v>天正</v>
      </c>
      <c r="M5" t="str">
        <f t="shared" ref="M5:M8" si="40">IF(K5+23*6&gt;=270,"第6月",IF(K5+23*7&gt;=270,"第7月",IF(K5+23*8&gt;=270,"第8月",IF(K5+23*9&gt;=270,"第9月",IF(K5+23*10&gt;=270,"第10月",IF(K5+23*11&gt;=270,"第11月",IF(K5+23*12&gt;=270,"第12月",IF(K5+23*13&gt;=270,"第13月",))))))))</f>
        <v>第6月</v>
      </c>
      <c r="N5" t="str">
        <f t="shared" ref="N5:N8" si="41">IF(K5+23*12&gt;=405,"第12月",IF(K5+23*13&gt;=405,"第13月",""))</f>
        <v>第12月</v>
      </c>
      <c r="O5" t="str">
        <f t="shared" ref="O5:O8" si="42">IF(K5&lt;11.5,"天正",IF(K5+11.5&gt;=135,"天正",IF(K5+11.5+23*1&gt;=135,"第2月",IF(K5+11.5+23*2&gt;=135,"第3月",IF(K5+11.5+23*3&gt;=135,"第4月",IF(K5+11.5+23*4&gt;=135,"第5月",IF(K5+11.5+23*5&gt;=135,"第6月",)))))))</f>
        <v>天正</v>
      </c>
      <c r="P5" t="str">
        <f t="shared" ref="P5:P8" si="43">IF(K5&lt;11.5,"第6月",IF(K5+11.5+23*5&gt;=270,"第6月",IF(K5+11.5+23*6&gt;=270,"第7月",IF(K5+11.5+23*7&gt;=270,"第8月",IF(K5+11.5+23*8&gt;=270,"第9月",IF(K5+11.5+23*9&gt;=270,"第10月",IF(K5+11.5+23*10&gt;=270,"第11月",IF(K5+11.5+23*11&gt;=270,"第12月",IF(K5+11.5+23*12&gt;=270,"第13月",)))))))))</f>
        <v>第7月</v>
      </c>
      <c r="Q5" t="str">
        <f t="shared" ref="Q5:Q8" si="44">IF(K5&lt;11.5,IF(K5+11.5+23*11&gt;270,"第12月",IF(K5+11.5+23*12&gt;270,"第13月","")),IF(K5+11.5+23*11&gt;405,"第12月",IF(K5+11.5+23*12&gt;405,"第13月","")))</f>
        <v>第13月</v>
      </c>
      <c r="R5">
        <f t="shared" ref="R5:R8" si="45">QUOTIENT(F5*235,19)</f>
        <v>17773</v>
      </c>
      <c r="S5">
        <f t="shared" ref="S5:S8" si="46">MOD(F5*235,19)</f>
        <v>8</v>
      </c>
      <c r="T5">
        <f t="shared" si="11"/>
        <v>524852</v>
      </c>
      <c r="U5">
        <f t="shared" si="12"/>
        <v>4</v>
      </c>
      <c r="V5">
        <f t="shared" si="13"/>
        <v>32</v>
      </c>
      <c r="W5" t="str">
        <f>INDEX(干支!$B$2:$B$62,MATCH(V5+1,干支!$A$2:$A$62,0))</f>
        <v>丙辰</v>
      </c>
      <c r="X5">
        <f t="shared" ref="X5:X8" si="47">IF(U5+43&gt;=81,U5+43-81,U5+43)</f>
        <v>47</v>
      </c>
      <c r="Y5">
        <f t="shared" ref="Y5:Y8" si="48">IF(IF(U5+43&gt;=81,V5+29+1,V5+29)&gt;60,IF(U5+43&gt;=81,V5+29+1,V5+29)-60,IF(U5+43&gt;=81,V5+29+1,V5+29))</f>
        <v>1</v>
      </c>
      <c r="Z5" t="str">
        <f>INDEX(干支!$B$2:$B$62,MATCH(Y5+1,干支!$A$2:$A$62,0))</f>
        <v>乙酉</v>
      </c>
      <c r="AA5">
        <f t="shared" ref="AA5:AA8" si="49">IF(X5+43&gt;=81,X5+43-81,X5+43)</f>
        <v>9</v>
      </c>
      <c r="AB5">
        <f t="shared" ref="AB5:AB8" si="50">IF(IF(X5+43&gt;=81,Y5+29+1,Y5+29)&gt;60,IF(X5+43&gt;=81,Y5+29+1,Y5+29)-60,IF(X5+43&gt;=81,Y5+29+1,Y5+29))</f>
        <v>31</v>
      </c>
      <c r="AC5" t="str">
        <f>INDEX(干支!$B$2:$B$62,MATCH(AB5+1,干支!$A$2:$A$62,0))</f>
        <v>乙卯</v>
      </c>
      <c r="AD5">
        <f t="shared" ref="AD5:AD8" si="51">IF(AA5+43&gt;=81,AA5+43-81,AA5+43)</f>
        <v>52</v>
      </c>
      <c r="AE5">
        <f t="shared" ref="AE5:AE8" si="52">IF(IF(AA5+43&gt;=81,AB5+29+1,AB5+29)&gt;60,IF(AA5+43&gt;=81,AB5+29+1,AB5+29)-60,IF(AA5+43&gt;=81,AB5+29+1,AB5+29))</f>
        <v>60</v>
      </c>
      <c r="AF5" t="str">
        <f>INDEX(干支!$B$2:$B$62,MATCH(AE5+1,干支!$A$2:$A$62,0))</f>
        <v>甲申</v>
      </c>
      <c r="AG5">
        <f t="shared" ref="AG5:AG8" si="53">IF(AD5+43&gt;=81,AD5+43-81,AD5+43)</f>
        <v>14</v>
      </c>
      <c r="AH5">
        <f t="shared" ref="AH5:AH8" si="54">IF(IF(AD5+43&gt;=81,AE5+29+1,AE5+29)&gt;60,IF(AD5+43&gt;=81,AE5+29+1,AE5+29)-60,IF(AD5+43&gt;=81,AE5+29+1,AE5+29))</f>
        <v>30</v>
      </c>
      <c r="AI5" t="str">
        <f>INDEX(干支!$B$2:$B$62,MATCH(AH5+1,干支!$A$2:$A$62,0))</f>
        <v>甲寅</v>
      </c>
      <c r="AJ5">
        <f t="shared" ref="AJ5:AJ8" si="55">IF(AG5+43&gt;=81,AG5+43-81,AG5+43)</f>
        <v>57</v>
      </c>
      <c r="AK5">
        <f t="shared" ref="AK5:AK8" si="56">IF(IF(AG5+43&gt;=81,AH5+29+1,AH5+29)&gt;60,IF(AG5+43&gt;=81,AH5+29+1,AH5+29)-60,IF(AG5+43&gt;=81,AH5+29+1,AH5+29))</f>
        <v>59</v>
      </c>
      <c r="AL5" t="str">
        <f>INDEX(干支!$B$2:$B$62,MATCH(AK5+1,干支!$A$2:$A$62,0))</f>
        <v>癸未</v>
      </c>
      <c r="AM5">
        <f t="shared" ref="AM5:AM8" si="57">IF(AJ5+43&gt;=81,AJ5+43-81,AJ5+43)</f>
        <v>19</v>
      </c>
      <c r="AN5">
        <f t="shared" ref="AN5:AN8" si="58">IF(IF(AJ5+43&gt;=81,AK5+29+1,AK5+29)&gt;60,IF(AJ5+43&gt;=81,AK5+29+1,AK5+29)-60,IF(AJ5+43&gt;=81,AK5+29+1,AK5+29))</f>
        <v>29</v>
      </c>
      <c r="AO5" t="str">
        <f>INDEX(干支!$B$2:$B$62,MATCH(AN5+1,干支!$A$2:$A$62,0))</f>
        <v>癸丑</v>
      </c>
      <c r="AP5">
        <f t="shared" ref="AP5:AP8" si="59">IF(AM5+43&gt;=81,AM5+43-81,AM5+43)</f>
        <v>62</v>
      </c>
      <c r="AQ5">
        <f t="shared" ref="AQ5:AQ8" si="60">IF(IF(AM5+43&gt;=81,AN5+29+1,AN5+29)&gt;60,IF(AM5+43&gt;=81,AN5+29+1,AN5+29)-60,IF(AM5+43&gt;=81,AN5+29+1,AN5+29))</f>
        <v>58</v>
      </c>
      <c r="AR5" t="str">
        <f>INDEX(干支!$B$2:$B$62,MATCH(AQ5+1,干支!$A$2:$A$62,0))</f>
        <v>壬午</v>
      </c>
      <c r="AS5">
        <f t="shared" ref="AS5:AS8" si="61">IF(AP5+43&gt;=81,AP5+43-81,AP5+43)</f>
        <v>24</v>
      </c>
      <c r="AT5">
        <f t="shared" ref="AT5:AT8" si="62">IF(IF(AP5+43&gt;=81,AQ5+29+1,AQ5+29)&gt;60,IF(AP5+43&gt;=81,AQ5+29+1,AQ5+29)-60,IF(AP5+43&gt;=81,AQ5+29+1,AQ5+29))</f>
        <v>28</v>
      </c>
      <c r="AU5" t="str">
        <f>INDEX(干支!$B$2:$B$62,MATCH(AT5+1,干支!$A$2:$A$62,0))</f>
        <v>壬子</v>
      </c>
      <c r="AV5">
        <f t="shared" ref="AV5:AV8" si="63">IF(AS5+43&gt;=81,AS5+43-81,AS5+43)</f>
        <v>67</v>
      </c>
      <c r="AW5">
        <f t="shared" ref="AW5:AW8" si="64">IF(IF(AS5+43&gt;=81,AT5+29+1,AT5+29)&gt;60,IF(AS5+43&gt;=81,AT5+29+1,AT5+29)-60,IF(AS5+43&gt;=81,AT5+29+1,AT5+29))</f>
        <v>57</v>
      </c>
      <c r="AX5" t="str">
        <f>INDEX(干支!$B$2:$B$62,MATCH(AW5+1,干支!$A$2:$A$62,0))</f>
        <v>辛巳</v>
      </c>
      <c r="AY5">
        <f t="shared" ref="AY5:AY8" si="65">IF(AV5+43&gt;=81,AV5+43-81,AV5+43)</f>
        <v>29</v>
      </c>
      <c r="AZ5">
        <f t="shared" ref="AZ5:AZ8" si="66">IF(IF(AV5+43&gt;=81,AW5+29+1,AW5+29)&gt;60,IF(AV5+43&gt;=81,AW5+29+1,AW5+29)-60,IF(AV5+43&gt;=81,AW5+29+1,AW5+29))</f>
        <v>27</v>
      </c>
      <c r="BA5" t="str">
        <f>INDEX(干支!$B$2:$B$62,MATCH(AZ5+1,干支!$A$2:$A$62,0))</f>
        <v>辛亥</v>
      </c>
      <c r="BB5">
        <f t="shared" ref="BB5:BB8" si="67">IF(AY5+43&gt;=81,AY5+43-81,AY5+43)</f>
        <v>72</v>
      </c>
      <c r="BC5">
        <f t="shared" ref="BC5:BC8" si="68">IF(IF(AY5+43&gt;=81,AZ5+29+1,AZ5+29)&gt;60,IF(AY5+43&gt;=81,AZ5+29+1,AZ5+29)-60,IF(AY5+43&gt;=81,AZ5+29+1,AZ5+29))</f>
        <v>56</v>
      </c>
      <c r="BD5" t="str">
        <f>INDEX(干支!$B$2:$B$62,MATCH(BC5+1,干支!$A$2:$A$62,0))</f>
        <v>庚辰</v>
      </c>
      <c r="BE5">
        <f t="shared" ref="BE5:BE8" si="69">IF(BB5+43&gt;=81,BB5+43-81,BB5+43)</f>
        <v>34</v>
      </c>
      <c r="BF5">
        <f t="shared" ref="BF5:BF8" si="70">IF(IF(BB5+43&gt;=81,BC5+29+1,BC5+29)&gt;60,IF(BB5+43&gt;=81,BC5+29+1,BC5+29)-60,IF(BB5+43&gt;=81,BC5+29+1,BC5+29))</f>
        <v>26</v>
      </c>
      <c r="BG5" t="str">
        <f>INDEX(干支!$B$2:$B$62,MATCH(BF5+1,干支!$A$2:$A$62,0))</f>
        <v>庚戌</v>
      </c>
    </row>
    <row r="6" spans="1:59">
      <c r="A6" s="3" t="s">
        <v>244</v>
      </c>
      <c r="D6">
        <v>204</v>
      </c>
      <c r="E6">
        <f>$E$3-D6+$D$3</f>
        <v>143028</v>
      </c>
      <c r="F6">
        <f>$F$3-D6+$D$3</f>
        <v>1439</v>
      </c>
      <c r="G6" t="str">
        <f t="shared" si="0"/>
        <v/>
      </c>
      <c r="H6" t="str">
        <f t="shared" si="1"/>
        <v/>
      </c>
      <c r="I6">
        <f t="shared" si="36"/>
        <v>5108</v>
      </c>
      <c r="J6">
        <f t="shared" si="37"/>
        <v>870</v>
      </c>
      <c r="K6">
        <f t="shared" si="38"/>
        <v>34</v>
      </c>
      <c r="L6" t="str">
        <f t="shared" si="39"/>
        <v>第5月</v>
      </c>
      <c r="M6" t="str">
        <f t="shared" si="40"/>
        <v>第11月</v>
      </c>
      <c r="N6" t="str">
        <f t="shared" si="41"/>
        <v/>
      </c>
      <c r="O6" t="str">
        <f t="shared" si="42"/>
        <v>第5月</v>
      </c>
      <c r="P6" t="str">
        <f t="shared" si="43"/>
        <v>第11月</v>
      </c>
      <c r="Q6" t="str">
        <f t="shared" si="44"/>
        <v/>
      </c>
      <c r="R6">
        <f t="shared" si="45"/>
        <v>17798</v>
      </c>
      <c r="S6">
        <f t="shared" si="46"/>
        <v>3</v>
      </c>
      <c r="T6">
        <f t="shared" si="11"/>
        <v>525590</v>
      </c>
      <c r="U6">
        <f t="shared" si="12"/>
        <v>26</v>
      </c>
      <c r="V6">
        <f t="shared" si="13"/>
        <v>50</v>
      </c>
      <c r="W6" t="str">
        <f>INDEX(干支!$B$2:$B$62,MATCH(V6+1,干支!$A$2:$A$62,0))</f>
        <v>甲戌</v>
      </c>
      <c r="X6">
        <f t="shared" si="47"/>
        <v>69</v>
      </c>
      <c r="Y6">
        <f t="shared" si="48"/>
        <v>19</v>
      </c>
      <c r="Z6" t="str">
        <f>INDEX(干支!$B$2:$B$62,MATCH(Y6+1,干支!$A$2:$A$62,0))</f>
        <v>癸卯</v>
      </c>
      <c r="AA6">
        <f t="shared" si="49"/>
        <v>31</v>
      </c>
      <c r="AB6">
        <f t="shared" si="50"/>
        <v>49</v>
      </c>
      <c r="AC6" t="str">
        <f>INDEX(干支!$B$2:$B$62,MATCH(AB6+1,干支!$A$2:$A$62,0))</f>
        <v>癸酉</v>
      </c>
      <c r="AD6">
        <f t="shared" si="51"/>
        <v>74</v>
      </c>
      <c r="AE6">
        <f t="shared" si="52"/>
        <v>18</v>
      </c>
      <c r="AF6" t="str">
        <f>INDEX(干支!$B$2:$B$62,MATCH(AE6+1,干支!$A$2:$A$62,0))</f>
        <v>壬寅</v>
      </c>
      <c r="AG6">
        <f t="shared" si="53"/>
        <v>36</v>
      </c>
      <c r="AH6">
        <f t="shared" si="54"/>
        <v>48</v>
      </c>
      <c r="AI6" t="str">
        <f>INDEX(干支!$B$2:$B$62,MATCH(AH6+1,干支!$A$2:$A$62,0))</f>
        <v>壬申</v>
      </c>
      <c r="AJ6">
        <f t="shared" si="55"/>
        <v>79</v>
      </c>
      <c r="AK6">
        <f t="shared" si="56"/>
        <v>17</v>
      </c>
      <c r="AL6" t="str">
        <f>INDEX(干支!$B$2:$B$62,MATCH(AK6+1,干支!$A$2:$A$62,0))</f>
        <v>辛丑</v>
      </c>
      <c r="AM6">
        <f t="shared" si="57"/>
        <v>41</v>
      </c>
      <c r="AN6">
        <f t="shared" si="58"/>
        <v>47</v>
      </c>
      <c r="AO6" t="str">
        <f>INDEX(干支!$B$2:$B$62,MATCH(AN6+1,干支!$A$2:$A$62,0))</f>
        <v>辛未</v>
      </c>
      <c r="AP6">
        <f t="shared" si="59"/>
        <v>3</v>
      </c>
      <c r="AQ6">
        <f t="shared" si="60"/>
        <v>17</v>
      </c>
      <c r="AR6" t="str">
        <f>INDEX(干支!$B$2:$B$62,MATCH(AQ6+1,干支!$A$2:$A$62,0))</f>
        <v>辛丑</v>
      </c>
      <c r="AS6">
        <f t="shared" si="61"/>
        <v>46</v>
      </c>
      <c r="AT6">
        <f t="shared" si="62"/>
        <v>46</v>
      </c>
      <c r="AU6" t="str">
        <f>INDEX(干支!$B$2:$B$62,MATCH(AT6+1,干支!$A$2:$A$62,0))</f>
        <v>庚午</v>
      </c>
      <c r="AV6">
        <f t="shared" si="63"/>
        <v>8</v>
      </c>
      <c r="AW6">
        <f t="shared" si="64"/>
        <v>16</v>
      </c>
      <c r="AX6" t="str">
        <f>INDEX(干支!$B$2:$B$62,MATCH(AW6+1,干支!$A$2:$A$62,0))</f>
        <v>庚子</v>
      </c>
      <c r="AY6">
        <f t="shared" si="65"/>
        <v>51</v>
      </c>
      <c r="AZ6">
        <f t="shared" si="66"/>
        <v>45</v>
      </c>
      <c r="BA6" t="str">
        <f>INDEX(干支!$B$2:$B$62,MATCH(AZ6+1,干支!$A$2:$A$62,0))</f>
        <v>己巳</v>
      </c>
      <c r="BB6">
        <f t="shared" si="67"/>
        <v>13</v>
      </c>
      <c r="BC6">
        <f t="shared" si="68"/>
        <v>15</v>
      </c>
      <c r="BD6" t="str">
        <f>INDEX(干支!$B$2:$B$62,MATCH(BC6+1,干支!$A$2:$A$62,0))</f>
        <v>己亥</v>
      </c>
      <c r="BE6">
        <f t="shared" si="69"/>
        <v>56</v>
      </c>
      <c r="BF6">
        <f t="shared" si="70"/>
        <v>44</v>
      </c>
      <c r="BG6" t="str">
        <f>INDEX(干支!$B$2:$B$62,MATCH(BF6+1,干支!$A$2:$A$62,0))</f>
        <v>戊辰</v>
      </c>
    </row>
    <row r="7" spans="1:59">
      <c r="A7" s="3" t="s">
        <v>247</v>
      </c>
      <c r="D7">
        <v>204</v>
      </c>
      <c r="E7">
        <f>$E$3-D7+$D$3</f>
        <v>143028</v>
      </c>
      <c r="F7">
        <f>$F$3-D7+$D$3</f>
        <v>1439</v>
      </c>
      <c r="G7" t="str">
        <f t="shared" si="0"/>
        <v/>
      </c>
      <c r="H7" t="str">
        <f t="shared" si="1"/>
        <v/>
      </c>
      <c r="I7">
        <f t="shared" si="36"/>
        <v>5108</v>
      </c>
      <c r="J7">
        <f t="shared" si="37"/>
        <v>870</v>
      </c>
      <c r="K7">
        <f t="shared" si="38"/>
        <v>34</v>
      </c>
      <c r="L7" t="str">
        <f t="shared" si="39"/>
        <v>第5月</v>
      </c>
      <c r="M7" t="str">
        <f t="shared" si="40"/>
        <v>第11月</v>
      </c>
      <c r="N7" t="str">
        <f t="shared" si="41"/>
        <v/>
      </c>
      <c r="O7" t="str">
        <f t="shared" si="42"/>
        <v>第5月</v>
      </c>
      <c r="P7" t="str">
        <f t="shared" si="43"/>
        <v>第11月</v>
      </c>
      <c r="Q7" t="str">
        <f t="shared" si="44"/>
        <v/>
      </c>
      <c r="R7">
        <f t="shared" si="45"/>
        <v>17798</v>
      </c>
      <c r="S7">
        <f t="shared" si="46"/>
        <v>3</v>
      </c>
      <c r="T7">
        <f t="shared" si="11"/>
        <v>525590</v>
      </c>
      <c r="U7">
        <f t="shared" si="12"/>
        <v>26</v>
      </c>
      <c r="V7">
        <f t="shared" si="13"/>
        <v>50</v>
      </c>
      <c r="W7" t="str">
        <f>INDEX(干支!$B$2:$B$62,MATCH(V7+1,干支!$A$2:$A$62,0))</f>
        <v>甲戌</v>
      </c>
      <c r="X7">
        <f t="shared" si="47"/>
        <v>69</v>
      </c>
      <c r="Y7">
        <f t="shared" si="48"/>
        <v>19</v>
      </c>
      <c r="Z7" t="str">
        <f>INDEX(干支!$B$2:$B$62,MATCH(Y7+1,干支!$A$2:$A$62,0))</f>
        <v>癸卯</v>
      </c>
      <c r="AA7">
        <f t="shared" si="49"/>
        <v>31</v>
      </c>
      <c r="AB7">
        <f t="shared" si="50"/>
        <v>49</v>
      </c>
      <c r="AC7" t="str">
        <f>INDEX(干支!$B$2:$B$62,MATCH(AB7+1,干支!$A$2:$A$62,0))</f>
        <v>癸酉</v>
      </c>
      <c r="AD7">
        <f t="shared" si="51"/>
        <v>74</v>
      </c>
      <c r="AE7">
        <f t="shared" si="52"/>
        <v>18</v>
      </c>
      <c r="AF7" t="str">
        <f>INDEX(干支!$B$2:$B$62,MATCH(AE7+1,干支!$A$2:$A$62,0))</f>
        <v>壬寅</v>
      </c>
      <c r="AG7">
        <f t="shared" si="53"/>
        <v>36</v>
      </c>
      <c r="AH7">
        <f t="shared" si="54"/>
        <v>48</v>
      </c>
      <c r="AI7" t="str">
        <f>INDEX(干支!$B$2:$B$62,MATCH(AH7+1,干支!$A$2:$A$62,0))</f>
        <v>壬申</v>
      </c>
      <c r="AJ7">
        <f t="shared" si="55"/>
        <v>79</v>
      </c>
      <c r="AK7">
        <f t="shared" si="56"/>
        <v>17</v>
      </c>
      <c r="AL7" t="str">
        <f>INDEX(干支!$B$2:$B$62,MATCH(AK7+1,干支!$A$2:$A$62,0))</f>
        <v>辛丑</v>
      </c>
      <c r="AM7">
        <f t="shared" si="57"/>
        <v>41</v>
      </c>
      <c r="AN7">
        <f t="shared" si="58"/>
        <v>47</v>
      </c>
      <c r="AO7" t="str">
        <f>INDEX(干支!$B$2:$B$62,MATCH(AN7+1,干支!$A$2:$A$62,0))</f>
        <v>辛未</v>
      </c>
      <c r="AP7">
        <f t="shared" si="59"/>
        <v>3</v>
      </c>
      <c r="AQ7">
        <f t="shared" si="60"/>
        <v>17</v>
      </c>
      <c r="AR7" t="str">
        <f>INDEX(干支!$B$2:$B$62,MATCH(AQ7+1,干支!$A$2:$A$62,0))</f>
        <v>辛丑</v>
      </c>
      <c r="AS7">
        <f t="shared" si="61"/>
        <v>46</v>
      </c>
      <c r="AT7">
        <f t="shared" si="62"/>
        <v>46</v>
      </c>
      <c r="AU7" t="str">
        <f>INDEX(干支!$B$2:$B$62,MATCH(AT7+1,干支!$A$2:$A$62,0))</f>
        <v>庚午</v>
      </c>
      <c r="AV7">
        <f t="shared" si="63"/>
        <v>8</v>
      </c>
      <c r="AW7">
        <f t="shared" si="64"/>
        <v>16</v>
      </c>
      <c r="AX7" t="str">
        <f>INDEX(干支!$B$2:$B$62,MATCH(AW7+1,干支!$A$2:$A$62,0))</f>
        <v>庚子</v>
      </c>
      <c r="AY7">
        <f t="shared" si="65"/>
        <v>51</v>
      </c>
      <c r="AZ7">
        <f t="shared" si="66"/>
        <v>45</v>
      </c>
      <c r="BA7" t="str">
        <f>INDEX(干支!$B$2:$B$62,MATCH(AZ7+1,干支!$A$2:$A$62,0))</f>
        <v>己巳</v>
      </c>
      <c r="BB7">
        <f t="shared" si="67"/>
        <v>13</v>
      </c>
      <c r="BC7">
        <f t="shared" si="68"/>
        <v>15</v>
      </c>
      <c r="BD7" t="str">
        <f>INDEX(干支!$B$2:$B$62,MATCH(BC7+1,干支!$A$2:$A$62,0))</f>
        <v>己亥</v>
      </c>
      <c r="BE7">
        <f t="shared" si="69"/>
        <v>56</v>
      </c>
      <c r="BF7">
        <f t="shared" si="70"/>
        <v>44</v>
      </c>
      <c r="BG7" t="str">
        <f>INDEX(干支!$B$2:$B$62,MATCH(BF7+1,干支!$A$2:$A$62,0))</f>
        <v>戊辰</v>
      </c>
    </row>
    <row r="8" spans="1:59">
      <c r="A8" s="3" t="s">
        <v>581</v>
      </c>
      <c r="F8">
        <v>1440</v>
      </c>
      <c r="G8" t="str">
        <f t="shared" si="0"/>
        <v/>
      </c>
      <c r="H8" t="str">
        <f t="shared" si="1"/>
        <v/>
      </c>
      <c r="I8">
        <f t="shared" si="36"/>
        <v>5120</v>
      </c>
      <c r="J8">
        <f t="shared" si="37"/>
        <v>872</v>
      </c>
      <c r="K8">
        <f t="shared" si="38"/>
        <v>40</v>
      </c>
      <c r="L8" t="str">
        <f t="shared" si="39"/>
        <v>第5月</v>
      </c>
      <c r="M8" t="str">
        <f t="shared" si="40"/>
        <v>第10月</v>
      </c>
      <c r="N8" t="str">
        <f t="shared" si="41"/>
        <v/>
      </c>
      <c r="O8" t="str">
        <f t="shared" si="42"/>
        <v>第5月</v>
      </c>
      <c r="P8" t="str">
        <f t="shared" si="43"/>
        <v>第11月</v>
      </c>
      <c r="Q8" t="str">
        <f t="shared" si="44"/>
        <v/>
      </c>
      <c r="R8">
        <f t="shared" si="45"/>
        <v>17810</v>
      </c>
      <c r="S8">
        <f t="shared" si="46"/>
        <v>10</v>
      </c>
      <c r="T8">
        <f t="shared" si="11"/>
        <v>525944</v>
      </c>
      <c r="U8">
        <f t="shared" si="12"/>
        <v>56</v>
      </c>
      <c r="V8">
        <f t="shared" si="13"/>
        <v>44</v>
      </c>
      <c r="W8" t="str">
        <f>INDEX(干支!$B$2:$B$62,MATCH(V8+1,干支!$A$2:$A$62,0))</f>
        <v>戊辰</v>
      </c>
      <c r="X8">
        <f t="shared" si="47"/>
        <v>18</v>
      </c>
      <c r="Y8">
        <f t="shared" si="48"/>
        <v>14</v>
      </c>
      <c r="Z8" t="str">
        <f>INDEX(干支!$B$2:$B$62,MATCH(Y8+1,干支!$A$2:$A$62,0))</f>
        <v>戊戌</v>
      </c>
      <c r="AA8">
        <f t="shared" si="49"/>
        <v>61</v>
      </c>
      <c r="AB8">
        <f t="shared" si="50"/>
        <v>43</v>
      </c>
      <c r="AC8" t="str">
        <f>INDEX(干支!$B$2:$B$62,MATCH(AB8+1,干支!$A$2:$A$62,0))</f>
        <v>丁卯</v>
      </c>
      <c r="AD8">
        <f t="shared" si="51"/>
        <v>23</v>
      </c>
      <c r="AE8">
        <f t="shared" si="52"/>
        <v>13</v>
      </c>
      <c r="AF8" t="str">
        <f>INDEX(干支!$B$2:$B$62,MATCH(AE8+1,干支!$A$2:$A$62,0))</f>
        <v>丁酉</v>
      </c>
      <c r="AG8">
        <f t="shared" si="53"/>
        <v>66</v>
      </c>
      <c r="AH8">
        <f t="shared" si="54"/>
        <v>42</v>
      </c>
      <c r="AI8" t="str">
        <f>INDEX(干支!$B$2:$B$62,MATCH(AH8+1,干支!$A$2:$A$62,0))</f>
        <v>丙寅</v>
      </c>
      <c r="AJ8">
        <f t="shared" si="55"/>
        <v>28</v>
      </c>
      <c r="AK8">
        <f t="shared" si="56"/>
        <v>12</v>
      </c>
      <c r="AL8" t="str">
        <f>INDEX(干支!$B$2:$B$62,MATCH(AK8+1,干支!$A$2:$A$62,0))</f>
        <v>丙申</v>
      </c>
      <c r="AM8">
        <f t="shared" si="57"/>
        <v>71</v>
      </c>
      <c r="AN8">
        <f t="shared" si="58"/>
        <v>41</v>
      </c>
      <c r="AO8" t="str">
        <f>INDEX(干支!$B$2:$B$62,MATCH(AN8+1,干支!$A$2:$A$62,0))</f>
        <v>乙丑</v>
      </c>
      <c r="AP8">
        <f t="shared" si="59"/>
        <v>33</v>
      </c>
      <c r="AQ8">
        <f t="shared" si="60"/>
        <v>11</v>
      </c>
      <c r="AR8" t="str">
        <f>INDEX(干支!$B$2:$B$62,MATCH(AQ8+1,干支!$A$2:$A$62,0))</f>
        <v>乙未</v>
      </c>
      <c r="AS8">
        <f t="shared" si="61"/>
        <v>76</v>
      </c>
      <c r="AT8">
        <f t="shared" si="62"/>
        <v>40</v>
      </c>
      <c r="AU8" t="str">
        <f>INDEX(干支!$B$2:$B$62,MATCH(AT8+1,干支!$A$2:$A$62,0))</f>
        <v>甲子</v>
      </c>
      <c r="AV8">
        <f t="shared" si="63"/>
        <v>38</v>
      </c>
      <c r="AW8">
        <f t="shared" si="64"/>
        <v>10</v>
      </c>
      <c r="AX8" t="str">
        <f>INDEX(干支!$B$2:$B$62,MATCH(AW8+1,干支!$A$2:$A$62,0))</f>
        <v>甲午</v>
      </c>
      <c r="AY8">
        <f t="shared" si="65"/>
        <v>0</v>
      </c>
      <c r="AZ8">
        <f t="shared" si="66"/>
        <v>40</v>
      </c>
      <c r="BA8" t="str">
        <f>INDEX(干支!$B$2:$B$62,MATCH(AZ8+1,干支!$A$2:$A$62,0))</f>
        <v>甲子</v>
      </c>
      <c r="BB8">
        <f t="shared" si="67"/>
        <v>43</v>
      </c>
      <c r="BC8">
        <f t="shared" si="68"/>
        <v>9</v>
      </c>
      <c r="BD8" t="str">
        <f>INDEX(干支!$B$2:$B$62,MATCH(BC8+1,干支!$A$2:$A$62,0))</f>
        <v>癸巳</v>
      </c>
      <c r="BE8">
        <f t="shared" si="69"/>
        <v>5</v>
      </c>
      <c r="BF8">
        <f t="shared" si="70"/>
        <v>39</v>
      </c>
      <c r="BG8" t="str">
        <f>INDEX(干支!$B$2:$B$62,MATCH(BF8+1,干支!$A$2:$A$62,0))</f>
        <v>癸亥</v>
      </c>
    </row>
    <row r="9" spans="1:59">
      <c r="A9" s="3" t="s">
        <v>250</v>
      </c>
      <c r="D9">
        <v>198</v>
      </c>
      <c r="E9">
        <f t="shared" ref="E9:E44" si="71">$E$3-D9+$D$3</f>
        <v>143034</v>
      </c>
      <c r="F9">
        <f t="shared" ref="F9:F44" si="72">$F$3-D9+$D$3</f>
        <v>1445</v>
      </c>
      <c r="G9" t="str">
        <f t="shared" ref="G9:G44" si="73">IF(S9&gt;=12,"有","")</f>
        <v/>
      </c>
      <c r="H9" t="str">
        <f t="shared" ref="H9:H44" si="74">IF((S9*12+7*1)&gt;=228,"閏1月",IF((S9*12+7*2)&gt;=228,"閏2月",IF((S9*12+7*3)&gt;=228,"閏3月",IF((S9*12+7*4)&gt;=228,"閏4月",IF((S9*12+7*5)&gt;=228,"閏5月",IF((S9*12+7*6)&gt;=228,"閏6月",IF((S9*12+7*7)&gt;=228,"閏7月",IF((S9*12+7*8)&gt;=228,"閏8月",IF((S9*12+7*9)&gt;=228,"閏9月",IF((S9*12+7*10)&gt;=228,"閏10月",IF((S9*12+7*11)&gt;=228,"閏11月",IF((S9*12+7*12)&gt;=228,"閏12月",""))))))))))))</f>
        <v/>
      </c>
      <c r="I9">
        <f t="shared" ref="I9:I44" si="75">MOD(R9,6345)</f>
        <v>5182</v>
      </c>
      <c r="J9">
        <f t="shared" ref="J9:J44" si="76">QUOTIENT(I9*23,135)</f>
        <v>882</v>
      </c>
      <c r="K9">
        <f t="shared" ref="K9:K44" si="77">MOD(I9*23,135)</f>
        <v>116</v>
      </c>
      <c r="L9" t="str">
        <f t="shared" ref="L9:L44" si="78">IF(K9+23*1&gt;=135,"天正",IF(K9+23*2&gt;=135,"第2月",IF(K9+23*3&gt;=135,"第3月",IF(K9+23*4&gt;=135,"第4月",IF(K9+23*5&gt;=135,"第5月",IF(K9+23*6&gt;=135,"第6月",))))))</f>
        <v>天正</v>
      </c>
      <c r="M9" t="str">
        <f t="shared" ref="M9:M44" si="79">IF(K9+23*6&gt;=270,"第6月",IF(K9+23*7&gt;=270,"第7月",IF(K9+23*8&gt;=270,"第8月",IF(K9+23*9&gt;=270,"第9月",IF(K9+23*10&gt;=270,"第10月",IF(K9+23*11&gt;=270,"第11月",IF(K9+23*12&gt;=270,"第12月",IF(K9+23*13&gt;=270,"第13月",))))))))</f>
        <v>第7月</v>
      </c>
      <c r="N9" t="str">
        <f t="shared" ref="N9:N44" si="80">IF(K9+23*12&gt;=405,"第12月",IF(K9+23*13&gt;=405,"第13月",""))</f>
        <v>第13月</v>
      </c>
      <c r="O9" t="str">
        <f t="shared" ref="O9:O44" si="81">IF(K9&lt;11.5,"天正",IF(K9+11.5&gt;=135,"天正",IF(K9+11.5+23*1&gt;=135,"第2月",IF(K9+11.5+23*2&gt;=135,"第3月",IF(K9+11.5+23*3&gt;=135,"第4月",IF(K9+11.5+23*4&gt;=135,"第5月",IF(K9+11.5+23*5&gt;=135,"第6月",)))))))</f>
        <v>第2月</v>
      </c>
      <c r="P9" t="str">
        <f t="shared" ref="P9:P44" si="82">IF(K9&lt;11.5,"第6月",IF(K9+11.5+23*5&gt;=270,"第6月",IF(K9+11.5+23*6&gt;=270,"第7月",IF(K9+11.5+23*7&gt;=270,"第8月",IF(K9+11.5+23*8&gt;=270,"第9月",IF(K9+11.5+23*9&gt;=270,"第10月",IF(K9+11.5+23*10&gt;=270,"第11月",IF(K9+11.5+23*11&gt;=270,"第12月",IF(K9+11.5+23*12&gt;=270,"第13月",)))))))))</f>
        <v>第8月</v>
      </c>
      <c r="Q9" t="str">
        <f t="shared" ref="Q9:Q44" si="83">IF(K9&lt;11.5,IF(K9+11.5+23*11&gt;270,"第12月",IF(K9+11.5+23*12&gt;270,"第13月","")),IF(K9+11.5+23*11&gt;405,"第12月",IF(K9+11.5+23*12&gt;405,"第13月","")))</f>
        <v/>
      </c>
      <c r="R9">
        <f t="shared" ref="R9:R44" si="84">QUOTIENT(F9*235,19)</f>
        <v>17872</v>
      </c>
      <c r="S9">
        <f t="shared" ref="S9:S44" si="85">MOD(F9*235,19)</f>
        <v>7</v>
      </c>
      <c r="T9">
        <f t="shared" ref="T9:T44" si="86">QUOTIENT(R9*2392,81)</f>
        <v>527775</v>
      </c>
      <c r="U9">
        <f t="shared" ref="U9:U44" si="87">MOD(R9*2392,81)</f>
        <v>49</v>
      </c>
      <c r="V9">
        <f t="shared" ref="V9:V44" si="88">MOD(T9,60)</f>
        <v>15</v>
      </c>
      <c r="W9" t="str">
        <f>INDEX(干支!$B$2:$B$62,MATCH(V9+1,干支!$A$2:$A$62,0))</f>
        <v>己亥</v>
      </c>
      <c r="X9">
        <f t="shared" ref="X9:X44" si="89">IF(U9+43&gt;=81,U9+43-81,U9+43)</f>
        <v>11</v>
      </c>
      <c r="Y9">
        <f t="shared" ref="Y9:Y44" si="90">IF(IF(U9+43&gt;=81,V9+29+1,V9+29)&gt;60,IF(U9+43&gt;=81,V9+29+1,V9+29)-60,IF(U9+43&gt;=81,V9+29+1,V9+29))</f>
        <v>45</v>
      </c>
      <c r="Z9" t="str">
        <f>INDEX(干支!$B$2:$B$62,MATCH(Y9+1,干支!$A$2:$A$62,0))</f>
        <v>己巳</v>
      </c>
      <c r="AA9">
        <f t="shared" ref="AA9:AA44" si="91">IF(X9+43&gt;=81,X9+43-81,X9+43)</f>
        <v>54</v>
      </c>
      <c r="AB9">
        <f t="shared" ref="AB9:AB44" si="92">IF(IF(X9+43&gt;=81,Y9+29+1,Y9+29)&gt;60,IF(X9+43&gt;=81,Y9+29+1,Y9+29)-60,IF(X9+43&gt;=81,Y9+29+1,Y9+29))</f>
        <v>14</v>
      </c>
      <c r="AC9" t="str">
        <f>INDEX(干支!$B$2:$B$62,MATCH(AB9+1,干支!$A$2:$A$62,0))</f>
        <v>戊戌</v>
      </c>
      <c r="AD9">
        <f t="shared" ref="AD9:AD44" si="93">IF(AA9+43&gt;=81,AA9+43-81,AA9+43)</f>
        <v>16</v>
      </c>
      <c r="AE9">
        <f t="shared" ref="AE9:AE44" si="94">IF(IF(AA9+43&gt;=81,AB9+29+1,AB9+29)&gt;60,IF(AA9+43&gt;=81,AB9+29+1,AB9+29)-60,IF(AA9+43&gt;=81,AB9+29+1,AB9+29))</f>
        <v>44</v>
      </c>
      <c r="AF9" t="str">
        <f>INDEX(干支!$B$2:$B$62,MATCH(AE9+1,干支!$A$2:$A$62,0))</f>
        <v>戊辰</v>
      </c>
      <c r="AG9">
        <f t="shared" ref="AG9:AG44" si="95">IF(AD9+43&gt;=81,AD9+43-81,AD9+43)</f>
        <v>59</v>
      </c>
      <c r="AH9">
        <f t="shared" ref="AH9:AH44" si="96">IF(IF(AD9+43&gt;=81,AE9+29+1,AE9+29)&gt;60,IF(AD9+43&gt;=81,AE9+29+1,AE9+29)-60,IF(AD9+43&gt;=81,AE9+29+1,AE9+29))</f>
        <v>13</v>
      </c>
      <c r="AI9" t="str">
        <f>INDEX(干支!$B$2:$B$62,MATCH(AH9+1,干支!$A$2:$A$62,0))</f>
        <v>丁酉</v>
      </c>
      <c r="AJ9">
        <f t="shared" ref="AJ9:AJ44" si="97">IF(AG9+43&gt;=81,AG9+43-81,AG9+43)</f>
        <v>21</v>
      </c>
      <c r="AK9">
        <f t="shared" ref="AK9:AK44" si="98">IF(IF(AG9+43&gt;=81,AH9+29+1,AH9+29)&gt;60,IF(AG9+43&gt;=81,AH9+29+1,AH9+29)-60,IF(AG9+43&gt;=81,AH9+29+1,AH9+29))</f>
        <v>43</v>
      </c>
      <c r="AL9" t="str">
        <f>INDEX(干支!$B$2:$B$62,MATCH(AK9+1,干支!$A$2:$A$62,0))</f>
        <v>丁卯</v>
      </c>
      <c r="AM9">
        <f t="shared" ref="AM9:AM44" si="99">IF(AJ9+43&gt;=81,AJ9+43-81,AJ9+43)</f>
        <v>64</v>
      </c>
      <c r="AN9">
        <f t="shared" ref="AN9:AN44" si="100">IF(IF(AJ9+43&gt;=81,AK9+29+1,AK9+29)&gt;60,IF(AJ9+43&gt;=81,AK9+29+1,AK9+29)-60,IF(AJ9+43&gt;=81,AK9+29+1,AK9+29))</f>
        <v>12</v>
      </c>
      <c r="AO9" t="str">
        <f>INDEX(干支!$B$2:$B$62,MATCH(AN9+1,干支!$A$2:$A$62,0))</f>
        <v>丙申</v>
      </c>
      <c r="AP9">
        <f t="shared" ref="AP9:AP44" si="101">IF(AM9+43&gt;=81,AM9+43-81,AM9+43)</f>
        <v>26</v>
      </c>
      <c r="AQ9">
        <f t="shared" ref="AQ9:AQ44" si="102">IF(IF(AM9+43&gt;=81,AN9+29+1,AN9+29)&gt;60,IF(AM9+43&gt;=81,AN9+29+1,AN9+29)-60,IF(AM9+43&gt;=81,AN9+29+1,AN9+29))</f>
        <v>42</v>
      </c>
      <c r="AR9" t="str">
        <f>INDEX(干支!$B$2:$B$62,MATCH(AQ9+1,干支!$A$2:$A$62,0))</f>
        <v>丙寅</v>
      </c>
      <c r="AS9">
        <f t="shared" ref="AS9:AS44" si="103">IF(AP9+43&gt;=81,AP9+43-81,AP9+43)</f>
        <v>69</v>
      </c>
      <c r="AT9">
        <f t="shared" ref="AT9:AT44" si="104">IF(IF(AP9+43&gt;=81,AQ9+29+1,AQ9+29)&gt;60,IF(AP9+43&gt;=81,AQ9+29+1,AQ9+29)-60,IF(AP9+43&gt;=81,AQ9+29+1,AQ9+29))</f>
        <v>11</v>
      </c>
      <c r="AU9" t="str">
        <f>INDEX(干支!$B$2:$B$62,MATCH(AT9+1,干支!$A$2:$A$62,0))</f>
        <v>乙未</v>
      </c>
      <c r="AV9">
        <f t="shared" ref="AV9:AV44" si="105">IF(AS9+43&gt;=81,AS9+43-81,AS9+43)</f>
        <v>31</v>
      </c>
      <c r="AW9">
        <f t="shared" ref="AW9:AW44" si="106">IF(IF(AS9+43&gt;=81,AT9+29+1,AT9+29)&gt;60,IF(AS9+43&gt;=81,AT9+29+1,AT9+29)-60,IF(AS9+43&gt;=81,AT9+29+1,AT9+29))</f>
        <v>41</v>
      </c>
      <c r="AX9" t="str">
        <f>INDEX(干支!$B$2:$B$62,MATCH(AW9+1,干支!$A$2:$A$62,0))</f>
        <v>乙丑</v>
      </c>
      <c r="AY9">
        <f t="shared" ref="AY9:AY44" si="107">IF(AV9+43&gt;=81,AV9+43-81,AV9+43)</f>
        <v>74</v>
      </c>
      <c r="AZ9">
        <f t="shared" ref="AZ9:AZ44" si="108">IF(IF(AV9+43&gt;=81,AW9+29+1,AW9+29)&gt;60,IF(AV9+43&gt;=81,AW9+29+1,AW9+29)-60,IF(AV9+43&gt;=81,AW9+29+1,AW9+29))</f>
        <v>10</v>
      </c>
      <c r="BA9" t="str">
        <f>INDEX(干支!$B$2:$B$62,MATCH(AZ9+1,干支!$A$2:$A$62,0))</f>
        <v>甲午</v>
      </c>
      <c r="BB9">
        <f t="shared" ref="BB9:BB44" si="109">IF(AY9+43&gt;=81,AY9+43-81,AY9+43)</f>
        <v>36</v>
      </c>
      <c r="BC9">
        <f t="shared" ref="BC9:BC44" si="110">IF(IF(AY9+43&gt;=81,AZ9+29+1,AZ9+29)&gt;60,IF(AY9+43&gt;=81,AZ9+29+1,AZ9+29)-60,IF(AY9+43&gt;=81,AZ9+29+1,AZ9+29))</f>
        <v>40</v>
      </c>
      <c r="BD9" t="str">
        <f>INDEX(干支!$B$2:$B$62,MATCH(BC9+1,干支!$A$2:$A$62,0))</f>
        <v>甲子</v>
      </c>
      <c r="BE9">
        <f t="shared" ref="BE9:BE44" si="111">IF(BB9+43&gt;=81,BB9+43-81,BB9+43)</f>
        <v>79</v>
      </c>
      <c r="BF9">
        <f t="shared" ref="BF9:BF44" si="112">IF(IF(BB9+43&gt;=81,BC9+29+1,BC9+29)&gt;60,IF(BB9+43&gt;=81,BC9+29+1,BC9+29)-60,IF(BB9+43&gt;=81,BC9+29+1,BC9+29))</f>
        <v>9</v>
      </c>
      <c r="BG9" t="str">
        <f>INDEX(干支!$B$2:$B$62,MATCH(BF9+1,干支!$A$2:$A$62,0))</f>
        <v>癸巳</v>
      </c>
    </row>
    <row r="10" spans="1:59" hidden="1">
      <c r="A10" s="3" t="s">
        <v>495</v>
      </c>
      <c r="D10">
        <v>194</v>
      </c>
      <c r="E10">
        <f t="shared" si="71"/>
        <v>143038</v>
      </c>
      <c r="F10">
        <f t="shared" si="72"/>
        <v>1449</v>
      </c>
      <c r="G10" t="str">
        <f t="shared" si="73"/>
        <v>有</v>
      </c>
      <c r="H10" t="str">
        <f t="shared" si="74"/>
        <v>閏6月</v>
      </c>
      <c r="I10">
        <f t="shared" si="75"/>
        <v>5231</v>
      </c>
      <c r="J10">
        <f t="shared" si="76"/>
        <v>891</v>
      </c>
      <c r="K10">
        <f t="shared" si="77"/>
        <v>28</v>
      </c>
      <c r="L10" t="str">
        <f t="shared" si="78"/>
        <v>第5月</v>
      </c>
      <c r="M10" t="str">
        <f t="shared" si="79"/>
        <v>第11月</v>
      </c>
      <c r="N10" t="str">
        <f t="shared" si="80"/>
        <v/>
      </c>
      <c r="O10" t="str">
        <f t="shared" si="81"/>
        <v>第6月</v>
      </c>
      <c r="P10" t="str">
        <f t="shared" si="82"/>
        <v>第12月</v>
      </c>
      <c r="Q10" t="str">
        <f t="shared" si="83"/>
        <v/>
      </c>
      <c r="R10">
        <f t="shared" si="84"/>
        <v>17921</v>
      </c>
      <c r="S10">
        <f t="shared" si="85"/>
        <v>16</v>
      </c>
      <c r="T10">
        <f t="shared" si="86"/>
        <v>529222</v>
      </c>
      <c r="U10">
        <f t="shared" si="87"/>
        <v>50</v>
      </c>
      <c r="V10">
        <f t="shared" si="88"/>
        <v>22</v>
      </c>
      <c r="W10" t="str">
        <f>INDEX(干支!$B$2:$B$62,MATCH(V10+1,干支!$A$2:$A$62,0))</f>
        <v>丙午</v>
      </c>
      <c r="X10">
        <f t="shared" si="89"/>
        <v>12</v>
      </c>
      <c r="Y10">
        <f t="shared" si="90"/>
        <v>52</v>
      </c>
      <c r="Z10" t="str">
        <f>INDEX(干支!$B$2:$B$62,MATCH(Y10+1,干支!$A$2:$A$62,0))</f>
        <v>丙子</v>
      </c>
      <c r="AA10">
        <f t="shared" si="91"/>
        <v>55</v>
      </c>
      <c r="AB10">
        <f t="shared" si="92"/>
        <v>21</v>
      </c>
      <c r="AC10" t="str">
        <f>INDEX(干支!$B$2:$B$62,MATCH(AB10+1,干支!$A$2:$A$62,0))</f>
        <v>乙巳</v>
      </c>
      <c r="AD10">
        <f t="shared" si="93"/>
        <v>17</v>
      </c>
      <c r="AE10">
        <f t="shared" si="94"/>
        <v>51</v>
      </c>
      <c r="AF10" t="str">
        <f>INDEX(干支!$B$2:$B$62,MATCH(AE10+1,干支!$A$2:$A$62,0))</f>
        <v>乙亥</v>
      </c>
      <c r="AG10">
        <f t="shared" si="95"/>
        <v>60</v>
      </c>
      <c r="AH10">
        <f t="shared" si="96"/>
        <v>20</v>
      </c>
      <c r="AI10" t="str">
        <f>INDEX(干支!$B$2:$B$62,MATCH(AH10+1,干支!$A$2:$A$62,0))</f>
        <v>甲辰</v>
      </c>
      <c r="AJ10">
        <f t="shared" si="97"/>
        <v>22</v>
      </c>
      <c r="AK10">
        <f t="shared" si="98"/>
        <v>50</v>
      </c>
      <c r="AL10" t="str">
        <f>INDEX(干支!$B$2:$B$62,MATCH(AK10+1,干支!$A$2:$A$62,0))</f>
        <v>甲戌</v>
      </c>
      <c r="AM10">
        <f t="shared" si="99"/>
        <v>65</v>
      </c>
      <c r="AN10">
        <f t="shared" si="100"/>
        <v>19</v>
      </c>
      <c r="AO10" t="str">
        <f>INDEX(干支!$B$2:$B$62,MATCH(AN10+1,干支!$A$2:$A$62,0))</f>
        <v>癸卯</v>
      </c>
      <c r="AP10">
        <f t="shared" si="101"/>
        <v>27</v>
      </c>
      <c r="AQ10">
        <f t="shared" si="102"/>
        <v>49</v>
      </c>
      <c r="AR10" t="str">
        <f>INDEX(干支!$B$2:$B$62,MATCH(AQ10+1,干支!$A$2:$A$62,0))</f>
        <v>癸酉</v>
      </c>
      <c r="AS10">
        <f t="shared" si="103"/>
        <v>70</v>
      </c>
      <c r="AT10">
        <f t="shared" si="104"/>
        <v>18</v>
      </c>
      <c r="AU10" t="str">
        <f>INDEX(干支!$B$2:$B$62,MATCH(AT10+1,干支!$A$2:$A$62,0))</f>
        <v>壬寅</v>
      </c>
      <c r="AV10">
        <f t="shared" si="105"/>
        <v>32</v>
      </c>
      <c r="AW10">
        <f t="shared" si="106"/>
        <v>48</v>
      </c>
      <c r="AX10" t="str">
        <f>INDEX(干支!$B$2:$B$62,MATCH(AW10+1,干支!$A$2:$A$62,0))</f>
        <v>壬申</v>
      </c>
      <c r="AY10">
        <f t="shared" si="107"/>
        <v>75</v>
      </c>
      <c r="AZ10">
        <f t="shared" si="108"/>
        <v>17</v>
      </c>
      <c r="BA10" t="str">
        <f>INDEX(干支!$B$2:$B$62,MATCH(AZ10+1,干支!$A$2:$A$62,0))</f>
        <v>辛丑</v>
      </c>
      <c r="BB10">
        <f t="shared" si="109"/>
        <v>37</v>
      </c>
      <c r="BC10">
        <f t="shared" si="110"/>
        <v>47</v>
      </c>
      <c r="BD10" t="str">
        <f>INDEX(干支!$B$2:$B$62,MATCH(BC10+1,干支!$A$2:$A$62,0))</f>
        <v>辛未</v>
      </c>
      <c r="BE10">
        <f t="shared" si="111"/>
        <v>80</v>
      </c>
      <c r="BF10">
        <f t="shared" si="112"/>
        <v>16</v>
      </c>
      <c r="BG10" t="str">
        <f>INDEX(干支!$B$2:$B$62,MATCH(BF10+1,干支!$A$2:$A$62,0))</f>
        <v>庚子</v>
      </c>
    </row>
    <row r="11" spans="1:59">
      <c r="A11" s="3" t="s">
        <v>254</v>
      </c>
      <c r="D11">
        <v>188</v>
      </c>
      <c r="E11">
        <f t="shared" si="71"/>
        <v>143044</v>
      </c>
      <c r="F11">
        <f t="shared" si="72"/>
        <v>1455</v>
      </c>
      <c r="G11" t="str">
        <f t="shared" si="73"/>
        <v/>
      </c>
      <c r="H11" t="str">
        <f t="shared" si="74"/>
        <v/>
      </c>
      <c r="I11">
        <f t="shared" si="75"/>
        <v>5306</v>
      </c>
      <c r="J11">
        <f t="shared" si="76"/>
        <v>903</v>
      </c>
      <c r="K11">
        <f t="shared" si="77"/>
        <v>133</v>
      </c>
      <c r="L11" t="str">
        <f t="shared" si="78"/>
        <v>天正</v>
      </c>
      <c r="M11" t="str">
        <f t="shared" si="79"/>
        <v>第6月</v>
      </c>
      <c r="N11" t="str">
        <f t="shared" si="80"/>
        <v>第12月</v>
      </c>
      <c r="O11" t="str">
        <f t="shared" si="81"/>
        <v>天正</v>
      </c>
      <c r="P11" t="str">
        <f t="shared" si="82"/>
        <v>第7月</v>
      </c>
      <c r="Q11" t="str">
        <f t="shared" si="83"/>
        <v>第13月</v>
      </c>
      <c r="R11">
        <f t="shared" si="84"/>
        <v>17996</v>
      </c>
      <c r="S11">
        <f t="shared" si="85"/>
        <v>1</v>
      </c>
      <c r="T11">
        <f t="shared" si="86"/>
        <v>531437</v>
      </c>
      <c r="U11">
        <f t="shared" si="87"/>
        <v>35</v>
      </c>
      <c r="V11">
        <f t="shared" si="88"/>
        <v>17</v>
      </c>
      <c r="W11" t="str">
        <f>INDEX(干支!$B$2:$B$62,MATCH(V11+1,干支!$A$2:$A$62,0))</f>
        <v>辛丑</v>
      </c>
      <c r="X11">
        <f t="shared" si="89"/>
        <v>78</v>
      </c>
      <c r="Y11">
        <f t="shared" si="90"/>
        <v>46</v>
      </c>
      <c r="Z11" t="str">
        <f>INDEX(干支!$B$2:$B$62,MATCH(Y11+1,干支!$A$2:$A$62,0))</f>
        <v>庚午</v>
      </c>
      <c r="AA11">
        <f t="shared" si="91"/>
        <v>40</v>
      </c>
      <c r="AB11">
        <f t="shared" si="92"/>
        <v>16</v>
      </c>
      <c r="AC11" t="str">
        <f>INDEX(干支!$B$2:$B$62,MATCH(AB11+1,干支!$A$2:$A$62,0))</f>
        <v>庚子</v>
      </c>
      <c r="AD11">
        <f t="shared" si="93"/>
        <v>2</v>
      </c>
      <c r="AE11">
        <f t="shared" si="94"/>
        <v>46</v>
      </c>
      <c r="AF11" t="str">
        <f>INDEX(干支!$B$2:$B$62,MATCH(AE11+1,干支!$A$2:$A$62,0))</f>
        <v>庚午</v>
      </c>
      <c r="AG11">
        <f t="shared" si="95"/>
        <v>45</v>
      </c>
      <c r="AH11">
        <f t="shared" si="96"/>
        <v>15</v>
      </c>
      <c r="AI11" t="str">
        <f>INDEX(干支!$B$2:$B$62,MATCH(AH11+1,干支!$A$2:$A$62,0))</f>
        <v>己亥</v>
      </c>
      <c r="AJ11">
        <f t="shared" si="97"/>
        <v>7</v>
      </c>
      <c r="AK11">
        <f t="shared" si="98"/>
        <v>45</v>
      </c>
      <c r="AL11" t="str">
        <f>INDEX(干支!$B$2:$B$62,MATCH(AK11+1,干支!$A$2:$A$62,0))</f>
        <v>己巳</v>
      </c>
      <c r="AM11">
        <f t="shared" si="99"/>
        <v>50</v>
      </c>
      <c r="AN11">
        <f t="shared" si="100"/>
        <v>14</v>
      </c>
      <c r="AO11" t="str">
        <f>INDEX(干支!$B$2:$B$62,MATCH(AN11+1,干支!$A$2:$A$62,0))</f>
        <v>戊戌</v>
      </c>
      <c r="AP11">
        <f t="shared" si="101"/>
        <v>12</v>
      </c>
      <c r="AQ11">
        <f t="shared" si="102"/>
        <v>44</v>
      </c>
      <c r="AR11" t="str">
        <f>INDEX(干支!$B$2:$B$62,MATCH(AQ11+1,干支!$A$2:$A$62,0))</f>
        <v>戊辰</v>
      </c>
      <c r="AS11">
        <f t="shared" si="103"/>
        <v>55</v>
      </c>
      <c r="AT11">
        <f t="shared" si="104"/>
        <v>13</v>
      </c>
      <c r="AU11" t="str">
        <f>INDEX(干支!$B$2:$B$62,MATCH(AT11+1,干支!$A$2:$A$62,0))</f>
        <v>丁酉</v>
      </c>
      <c r="AV11">
        <f t="shared" si="105"/>
        <v>17</v>
      </c>
      <c r="AW11">
        <f t="shared" si="106"/>
        <v>43</v>
      </c>
      <c r="AX11" t="str">
        <f>INDEX(干支!$B$2:$B$62,MATCH(AW11+1,干支!$A$2:$A$62,0))</f>
        <v>丁卯</v>
      </c>
      <c r="AY11">
        <f t="shared" si="107"/>
        <v>60</v>
      </c>
      <c r="AZ11">
        <f t="shared" si="108"/>
        <v>12</v>
      </c>
      <c r="BA11" t="str">
        <f>INDEX(干支!$B$2:$B$62,MATCH(AZ11+1,干支!$A$2:$A$62,0))</f>
        <v>丙申</v>
      </c>
      <c r="BB11">
        <f t="shared" si="109"/>
        <v>22</v>
      </c>
      <c r="BC11">
        <f t="shared" si="110"/>
        <v>42</v>
      </c>
      <c r="BD11" t="str">
        <f>INDEX(干支!$B$2:$B$62,MATCH(BC11+1,干支!$A$2:$A$62,0))</f>
        <v>丙寅</v>
      </c>
      <c r="BE11">
        <f t="shared" si="111"/>
        <v>65</v>
      </c>
      <c r="BF11">
        <f t="shared" si="112"/>
        <v>11</v>
      </c>
      <c r="BG11" t="str">
        <f>INDEX(干支!$B$2:$B$62,MATCH(BF11+1,干支!$A$2:$A$62,0))</f>
        <v>乙未</v>
      </c>
    </row>
    <row r="12" spans="1:59">
      <c r="A12" s="3" t="s">
        <v>258</v>
      </c>
      <c r="D12">
        <v>188</v>
      </c>
      <c r="E12">
        <f t="shared" si="71"/>
        <v>143044</v>
      </c>
      <c r="F12">
        <f t="shared" si="72"/>
        <v>1455</v>
      </c>
      <c r="G12" t="str">
        <f t="shared" si="73"/>
        <v/>
      </c>
      <c r="H12" t="str">
        <f t="shared" si="74"/>
        <v/>
      </c>
      <c r="I12">
        <f t="shared" si="75"/>
        <v>5306</v>
      </c>
      <c r="J12">
        <f t="shared" si="76"/>
        <v>903</v>
      </c>
      <c r="K12">
        <f t="shared" si="77"/>
        <v>133</v>
      </c>
      <c r="L12" t="str">
        <f t="shared" si="78"/>
        <v>天正</v>
      </c>
      <c r="M12" t="str">
        <f t="shared" si="79"/>
        <v>第6月</v>
      </c>
      <c r="N12" t="str">
        <f t="shared" si="80"/>
        <v>第12月</v>
      </c>
      <c r="O12" t="str">
        <f t="shared" si="81"/>
        <v>天正</v>
      </c>
      <c r="P12" t="str">
        <f t="shared" si="82"/>
        <v>第7月</v>
      </c>
      <c r="Q12" t="str">
        <f t="shared" si="83"/>
        <v>第13月</v>
      </c>
      <c r="R12">
        <f t="shared" si="84"/>
        <v>17996</v>
      </c>
      <c r="S12">
        <f t="shared" si="85"/>
        <v>1</v>
      </c>
      <c r="T12">
        <f t="shared" si="86"/>
        <v>531437</v>
      </c>
      <c r="U12">
        <f t="shared" si="87"/>
        <v>35</v>
      </c>
      <c r="V12">
        <f t="shared" si="88"/>
        <v>17</v>
      </c>
      <c r="W12" t="str">
        <f>INDEX(干支!$B$2:$B$62,MATCH(V12+1,干支!$A$2:$A$62,0))</f>
        <v>辛丑</v>
      </c>
      <c r="X12">
        <f t="shared" si="89"/>
        <v>78</v>
      </c>
      <c r="Y12">
        <f t="shared" si="90"/>
        <v>46</v>
      </c>
      <c r="Z12" t="str">
        <f>INDEX(干支!$B$2:$B$62,MATCH(Y12+1,干支!$A$2:$A$62,0))</f>
        <v>庚午</v>
      </c>
      <c r="AA12">
        <f t="shared" si="91"/>
        <v>40</v>
      </c>
      <c r="AB12">
        <f t="shared" si="92"/>
        <v>16</v>
      </c>
      <c r="AC12" t="str">
        <f>INDEX(干支!$B$2:$B$62,MATCH(AB12+1,干支!$A$2:$A$62,0))</f>
        <v>庚子</v>
      </c>
      <c r="AD12">
        <f t="shared" si="93"/>
        <v>2</v>
      </c>
      <c r="AE12">
        <f t="shared" si="94"/>
        <v>46</v>
      </c>
      <c r="AF12" t="str">
        <f>INDEX(干支!$B$2:$B$62,MATCH(AE12+1,干支!$A$2:$A$62,0))</f>
        <v>庚午</v>
      </c>
      <c r="AG12">
        <f t="shared" si="95"/>
        <v>45</v>
      </c>
      <c r="AH12">
        <f t="shared" si="96"/>
        <v>15</v>
      </c>
      <c r="AI12" t="str">
        <f>INDEX(干支!$B$2:$B$62,MATCH(AH12+1,干支!$A$2:$A$62,0))</f>
        <v>己亥</v>
      </c>
      <c r="AJ12">
        <f t="shared" si="97"/>
        <v>7</v>
      </c>
      <c r="AK12">
        <f t="shared" si="98"/>
        <v>45</v>
      </c>
      <c r="AL12" t="str">
        <f>INDEX(干支!$B$2:$B$62,MATCH(AK12+1,干支!$A$2:$A$62,0))</f>
        <v>己巳</v>
      </c>
      <c r="AM12">
        <f t="shared" si="99"/>
        <v>50</v>
      </c>
      <c r="AN12">
        <f t="shared" si="100"/>
        <v>14</v>
      </c>
      <c r="AO12" t="str">
        <f>INDEX(干支!$B$2:$B$62,MATCH(AN12+1,干支!$A$2:$A$62,0))</f>
        <v>戊戌</v>
      </c>
      <c r="AP12">
        <f t="shared" si="101"/>
        <v>12</v>
      </c>
      <c r="AQ12">
        <f t="shared" si="102"/>
        <v>44</v>
      </c>
      <c r="AR12" t="str">
        <f>INDEX(干支!$B$2:$B$62,MATCH(AQ12+1,干支!$A$2:$A$62,0))</f>
        <v>戊辰</v>
      </c>
      <c r="AS12">
        <f t="shared" si="103"/>
        <v>55</v>
      </c>
      <c r="AT12">
        <f t="shared" si="104"/>
        <v>13</v>
      </c>
      <c r="AU12" t="str">
        <f>INDEX(干支!$B$2:$B$62,MATCH(AT12+1,干支!$A$2:$A$62,0))</f>
        <v>丁酉</v>
      </c>
      <c r="AV12">
        <f t="shared" si="105"/>
        <v>17</v>
      </c>
      <c r="AW12">
        <f t="shared" si="106"/>
        <v>43</v>
      </c>
      <c r="AX12" t="str">
        <f>INDEX(干支!$B$2:$B$62,MATCH(AW12+1,干支!$A$2:$A$62,0))</f>
        <v>丁卯</v>
      </c>
      <c r="AY12">
        <f t="shared" si="107"/>
        <v>60</v>
      </c>
      <c r="AZ12">
        <f t="shared" si="108"/>
        <v>12</v>
      </c>
      <c r="BA12" t="str">
        <f>INDEX(干支!$B$2:$B$62,MATCH(AZ12+1,干支!$A$2:$A$62,0))</f>
        <v>丙申</v>
      </c>
      <c r="BB12">
        <f t="shared" si="109"/>
        <v>22</v>
      </c>
      <c r="BC12">
        <f t="shared" si="110"/>
        <v>42</v>
      </c>
      <c r="BD12" t="str">
        <f>INDEX(干支!$B$2:$B$62,MATCH(BC12+1,干支!$A$2:$A$62,0))</f>
        <v>丙寅</v>
      </c>
      <c r="BE12">
        <f t="shared" si="111"/>
        <v>65</v>
      </c>
      <c r="BF12">
        <f t="shared" si="112"/>
        <v>11</v>
      </c>
      <c r="BG12" t="str">
        <f>INDEX(干支!$B$2:$B$62,MATCH(BF12+1,干支!$A$2:$A$62,0))</f>
        <v>乙未</v>
      </c>
    </row>
    <row r="13" spans="1:59" hidden="1">
      <c r="A13" s="3" t="s">
        <v>496</v>
      </c>
      <c r="D13">
        <v>187</v>
      </c>
      <c r="E13">
        <f t="shared" si="71"/>
        <v>143045</v>
      </c>
      <c r="F13">
        <f t="shared" si="72"/>
        <v>1456</v>
      </c>
      <c r="G13" t="str">
        <f t="shared" si="73"/>
        <v/>
      </c>
      <c r="H13" t="str">
        <f t="shared" si="74"/>
        <v/>
      </c>
      <c r="I13">
        <f t="shared" si="75"/>
        <v>5318</v>
      </c>
      <c r="J13">
        <f t="shared" si="76"/>
        <v>906</v>
      </c>
      <c r="K13">
        <f t="shared" si="77"/>
        <v>4</v>
      </c>
      <c r="L13" t="str">
        <f t="shared" si="78"/>
        <v>第6月</v>
      </c>
      <c r="M13" t="str">
        <f t="shared" si="79"/>
        <v>第12月</v>
      </c>
      <c r="N13" t="str">
        <f t="shared" si="80"/>
        <v/>
      </c>
      <c r="O13" t="str">
        <f t="shared" si="81"/>
        <v>天正</v>
      </c>
      <c r="P13" t="str">
        <f t="shared" si="82"/>
        <v>第6月</v>
      </c>
      <c r="Q13" t="str">
        <f t="shared" si="83"/>
        <v>第13月</v>
      </c>
      <c r="R13">
        <f t="shared" si="84"/>
        <v>18008</v>
      </c>
      <c r="S13">
        <f t="shared" si="85"/>
        <v>8</v>
      </c>
      <c r="T13">
        <f t="shared" si="86"/>
        <v>531791</v>
      </c>
      <c r="U13">
        <f t="shared" si="87"/>
        <v>65</v>
      </c>
      <c r="V13">
        <f t="shared" si="88"/>
        <v>11</v>
      </c>
      <c r="W13" t="str">
        <f>INDEX(干支!$B$2:$B$62,MATCH(V13+1,干支!$A$2:$A$62,0))</f>
        <v>乙未</v>
      </c>
      <c r="X13">
        <f t="shared" si="89"/>
        <v>27</v>
      </c>
      <c r="Y13">
        <f t="shared" si="90"/>
        <v>41</v>
      </c>
      <c r="Z13" t="str">
        <f>INDEX(干支!$B$2:$B$62,MATCH(Y13+1,干支!$A$2:$A$62,0))</f>
        <v>乙丑</v>
      </c>
      <c r="AA13">
        <f t="shared" si="91"/>
        <v>70</v>
      </c>
      <c r="AB13">
        <f t="shared" si="92"/>
        <v>10</v>
      </c>
      <c r="AC13" t="str">
        <f>INDEX(干支!$B$2:$B$62,MATCH(AB13+1,干支!$A$2:$A$62,0))</f>
        <v>甲午</v>
      </c>
      <c r="AD13">
        <f t="shared" si="93"/>
        <v>32</v>
      </c>
      <c r="AE13">
        <f t="shared" si="94"/>
        <v>40</v>
      </c>
      <c r="AF13" t="str">
        <f>INDEX(干支!$B$2:$B$62,MATCH(AE13+1,干支!$A$2:$A$62,0))</f>
        <v>甲子</v>
      </c>
      <c r="AG13">
        <f t="shared" si="95"/>
        <v>75</v>
      </c>
      <c r="AH13">
        <f t="shared" si="96"/>
        <v>9</v>
      </c>
      <c r="AI13" t="str">
        <f>INDEX(干支!$B$2:$B$62,MATCH(AH13+1,干支!$A$2:$A$62,0))</f>
        <v>癸巳</v>
      </c>
      <c r="AJ13">
        <f t="shared" si="97"/>
        <v>37</v>
      </c>
      <c r="AK13">
        <f t="shared" si="98"/>
        <v>39</v>
      </c>
      <c r="AL13" t="str">
        <f>INDEX(干支!$B$2:$B$62,MATCH(AK13+1,干支!$A$2:$A$62,0))</f>
        <v>癸亥</v>
      </c>
      <c r="AM13">
        <f t="shared" si="99"/>
        <v>80</v>
      </c>
      <c r="AN13">
        <f t="shared" si="100"/>
        <v>8</v>
      </c>
      <c r="AO13" t="str">
        <f>INDEX(干支!$B$2:$B$62,MATCH(AN13+1,干支!$A$2:$A$62,0))</f>
        <v>壬辰</v>
      </c>
      <c r="AP13">
        <f t="shared" si="101"/>
        <v>42</v>
      </c>
      <c r="AQ13">
        <f t="shared" si="102"/>
        <v>38</v>
      </c>
      <c r="AR13" t="str">
        <f>INDEX(干支!$B$2:$B$62,MATCH(AQ13+1,干支!$A$2:$A$62,0))</f>
        <v>壬戌</v>
      </c>
      <c r="AS13">
        <f t="shared" si="103"/>
        <v>4</v>
      </c>
      <c r="AT13">
        <f t="shared" si="104"/>
        <v>8</v>
      </c>
      <c r="AU13" t="str">
        <f>INDEX(干支!$B$2:$B$62,MATCH(AT13+1,干支!$A$2:$A$62,0))</f>
        <v>壬辰</v>
      </c>
      <c r="AV13">
        <f t="shared" si="105"/>
        <v>47</v>
      </c>
      <c r="AW13">
        <f t="shared" si="106"/>
        <v>37</v>
      </c>
      <c r="AX13" t="str">
        <f>INDEX(干支!$B$2:$B$62,MATCH(AW13+1,干支!$A$2:$A$62,0))</f>
        <v>辛酉</v>
      </c>
      <c r="AY13">
        <f t="shared" si="107"/>
        <v>9</v>
      </c>
      <c r="AZ13">
        <f t="shared" si="108"/>
        <v>7</v>
      </c>
      <c r="BA13" t="str">
        <f>INDEX(干支!$B$2:$B$62,MATCH(AZ13+1,干支!$A$2:$A$62,0))</f>
        <v>辛卯</v>
      </c>
      <c r="BB13">
        <f t="shared" si="109"/>
        <v>52</v>
      </c>
      <c r="BC13">
        <f t="shared" si="110"/>
        <v>36</v>
      </c>
      <c r="BD13" t="str">
        <f>INDEX(干支!$B$2:$B$62,MATCH(BC13+1,干支!$A$2:$A$62,0))</f>
        <v>庚申</v>
      </c>
      <c r="BE13">
        <f t="shared" si="111"/>
        <v>14</v>
      </c>
      <c r="BF13">
        <f t="shared" si="112"/>
        <v>6</v>
      </c>
      <c r="BG13" t="str">
        <f>INDEX(干支!$B$2:$B$62,MATCH(BF13+1,干支!$A$2:$A$62,0))</f>
        <v>庚寅</v>
      </c>
    </row>
    <row r="14" spans="1:59">
      <c r="A14" s="3" t="s">
        <v>261</v>
      </c>
      <c r="D14">
        <v>186</v>
      </c>
      <c r="E14">
        <f t="shared" si="71"/>
        <v>143046</v>
      </c>
      <c r="F14">
        <f t="shared" si="72"/>
        <v>1457</v>
      </c>
      <c r="G14" t="str">
        <f t="shared" si="73"/>
        <v>有</v>
      </c>
      <c r="H14" t="str">
        <f t="shared" si="74"/>
        <v>閏7月</v>
      </c>
      <c r="I14">
        <f t="shared" si="75"/>
        <v>5330</v>
      </c>
      <c r="J14">
        <f t="shared" si="76"/>
        <v>908</v>
      </c>
      <c r="K14">
        <f t="shared" si="77"/>
        <v>10</v>
      </c>
      <c r="L14" t="str">
        <f t="shared" si="78"/>
        <v>第6月</v>
      </c>
      <c r="M14" t="str">
        <f t="shared" si="79"/>
        <v>第12月</v>
      </c>
      <c r="N14" t="str">
        <f t="shared" si="80"/>
        <v/>
      </c>
      <c r="O14" t="str">
        <f t="shared" si="81"/>
        <v>天正</v>
      </c>
      <c r="P14" t="str">
        <f t="shared" si="82"/>
        <v>第6月</v>
      </c>
      <c r="Q14" t="str">
        <f t="shared" si="83"/>
        <v>第12月</v>
      </c>
      <c r="R14">
        <f t="shared" si="84"/>
        <v>18020</v>
      </c>
      <c r="S14">
        <f t="shared" si="85"/>
        <v>15</v>
      </c>
      <c r="T14">
        <f t="shared" si="86"/>
        <v>532146</v>
      </c>
      <c r="U14">
        <f t="shared" si="87"/>
        <v>14</v>
      </c>
      <c r="V14">
        <f t="shared" si="88"/>
        <v>6</v>
      </c>
      <c r="W14" t="str">
        <f>INDEX(干支!$B$2:$B$62,MATCH(V14+1,干支!$A$2:$A$62,0))</f>
        <v>庚寅</v>
      </c>
      <c r="X14">
        <f t="shared" si="89"/>
        <v>57</v>
      </c>
      <c r="Y14">
        <f t="shared" si="90"/>
        <v>35</v>
      </c>
      <c r="Z14" t="str">
        <f>INDEX(干支!$B$2:$B$62,MATCH(Y14+1,干支!$A$2:$A$62,0))</f>
        <v>己未</v>
      </c>
      <c r="AA14">
        <f t="shared" si="91"/>
        <v>19</v>
      </c>
      <c r="AB14">
        <f t="shared" si="92"/>
        <v>5</v>
      </c>
      <c r="AC14" t="str">
        <f>INDEX(干支!$B$2:$B$62,MATCH(AB14+1,干支!$A$2:$A$62,0))</f>
        <v>己丑</v>
      </c>
      <c r="AD14">
        <f t="shared" si="93"/>
        <v>62</v>
      </c>
      <c r="AE14">
        <f t="shared" si="94"/>
        <v>34</v>
      </c>
      <c r="AF14" t="str">
        <f>INDEX(干支!$B$2:$B$62,MATCH(AE14+1,干支!$A$2:$A$62,0))</f>
        <v>戊午</v>
      </c>
      <c r="AG14">
        <f t="shared" si="95"/>
        <v>24</v>
      </c>
      <c r="AH14">
        <f t="shared" si="96"/>
        <v>4</v>
      </c>
      <c r="AI14" t="str">
        <f>INDEX(干支!$B$2:$B$62,MATCH(AH14+1,干支!$A$2:$A$62,0))</f>
        <v>戊子</v>
      </c>
      <c r="AJ14">
        <f t="shared" si="97"/>
        <v>67</v>
      </c>
      <c r="AK14">
        <f t="shared" si="98"/>
        <v>33</v>
      </c>
      <c r="AL14" t="str">
        <f>INDEX(干支!$B$2:$B$62,MATCH(AK14+1,干支!$A$2:$A$62,0))</f>
        <v>丁巳</v>
      </c>
      <c r="AM14">
        <f t="shared" si="99"/>
        <v>29</v>
      </c>
      <c r="AN14">
        <f t="shared" si="100"/>
        <v>3</v>
      </c>
      <c r="AO14" t="str">
        <f>INDEX(干支!$B$2:$B$62,MATCH(AN14+1,干支!$A$2:$A$62,0))</f>
        <v>丁亥</v>
      </c>
      <c r="AP14">
        <f t="shared" si="101"/>
        <v>72</v>
      </c>
      <c r="AQ14">
        <f t="shared" si="102"/>
        <v>32</v>
      </c>
      <c r="AR14" t="str">
        <f>INDEX(干支!$B$2:$B$62,MATCH(AQ14+1,干支!$A$2:$A$62,0))</f>
        <v>丙辰</v>
      </c>
      <c r="AS14">
        <f t="shared" si="103"/>
        <v>34</v>
      </c>
      <c r="AT14">
        <f t="shared" si="104"/>
        <v>2</v>
      </c>
      <c r="AU14" t="str">
        <f>INDEX(干支!$B$2:$B$62,MATCH(AT14+1,干支!$A$2:$A$62,0))</f>
        <v>丙戌</v>
      </c>
      <c r="AV14">
        <f t="shared" si="105"/>
        <v>77</v>
      </c>
      <c r="AW14">
        <f t="shared" si="106"/>
        <v>31</v>
      </c>
      <c r="AX14" t="str">
        <f>INDEX(干支!$B$2:$B$62,MATCH(AW14+1,干支!$A$2:$A$62,0))</f>
        <v>乙卯</v>
      </c>
      <c r="AY14">
        <f t="shared" si="107"/>
        <v>39</v>
      </c>
      <c r="AZ14">
        <f t="shared" si="108"/>
        <v>1</v>
      </c>
      <c r="BA14" t="str">
        <f>INDEX(干支!$B$2:$B$62,MATCH(AZ14+1,干支!$A$2:$A$62,0))</f>
        <v>乙酉</v>
      </c>
      <c r="BB14">
        <f t="shared" si="109"/>
        <v>1</v>
      </c>
      <c r="BC14">
        <f t="shared" si="110"/>
        <v>31</v>
      </c>
      <c r="BD14" t="str">
        <f>INDEX(干支!$B$2:$B$62,MATCH(BC14+1,干支!$A$2:$A$62,0))</f>
        <v>乙卯</v>
      </c>
      <c r="BE14">
        <f t="shared" si="111"/>
        <v>44</v>
      </c>
      <c r="BF14">
        <f t="shared" si="112"/>
        <v>60</v>
      </c>
      <c r="BG14" t="str">
        <f>INDEX(干支!$B$2:$B$62,MATCH(BF14+1,干支!$A$2:$A$62,0))</f>
        <v>甲申</v>
      </c>
    </row>
    <row r="15" spans="1:59">
      <c r="A15" s="3" t="s">
        <v>265</v>
      </c>
      <c r="D15">
        <v>181</v>
      </c>
      <c r="E15">
        <f t="shared" si="71"/>
        <v>143051</v>
      </c>
      <c r="F15">
        <f t="shared" si="72"/>
        <v>1462</v>
      </c>
      <c r="G15" t="str">
        <f t="shared" si="73"/>
        <v>有</v>
      </c>
      <c r="H15" t="str">
        <f t="shared" si="74"/>
        <v>閏12月</v>
      </c>
      <c r="I15">
        <f t="shared" si="75"/>
        <v>5392</v>
      </c>
      <c r="J15">
        <f t="shared" si="76"/>
        <v>918</v>
      </c>
      <c r="K15">
        <f t="shared" si="77"/>
        <v>86</v>
      </c>
      <c r="L15" t="str">
        <f t="shared" si="78"/>
        <v>第3月</v>
      </c>
      <c r="M15" t="str">
        <f t="shared" si="79"/>
        <v>第8月</v>
      </c>
      <c r="N15" t="str">
        <f t="shared" si="80"/>
        <v/>
      </c>
      <c r="O15" t="str">
        <f t="shared" si="81"/>
        <v>第3月</v>
      </c>
      <c r="P15" t="str">
        <f t="shared" si="82"/>
        <v>第9月</v>
      </c>
      <c r="Q15" t="str">
        <f t="shared" si="83"/>
        <v/>
      </c>
      <c r="R15">
        <f t="shared" si="84"/>
        <v>18082</v>
      </c>
      <c r="S15">
        <f t="shared" si="85"/>
        <v>12</v>
      </c>
      <c r="T15">
        <f t="shared" si="86"/>
        <v>533977</v>
      </c>
      <c r="U15">
        <f t="shared" si="87"/>
        <v>7</v>
      </c>
      <c r="V15">
        <f t="shared" si="88"/>
        <v>37</v>
      </c>
      <c r="W15" t="str">
        <f>INDEX(干支!$B$2:$B$62,MATCH(V15+1,干支!$A$2:$A$62,0))</f>
        <v>辛酉</v>
      </c>
      <c r="X15">
        <f t="shared" si="89"/>
        <v>50</v>
      </c>
      <c r="Y15">
        <f t="shared" si="90"/>
        <v>6</v>
      </c>
      <c r="Z15" t="str">
        <f>INDEX(干支!$B$2:$B$62,MATCH(Y15+1,干支!$A$2:$A$62,0))</f>
        <v>庚寅</v>
      </c>
      <c r="AA15">
        <f t="shared" si="91"/>
        <v>12</v>
      </c>
      <c r="AB15">
        <f t="shared" si="92"/>
        <v>36</v>
      </c>
      <c r="AC15" t="str">
        <f>INDEX(干支!$B$2:$B$62,MATCH(AB15+1,干支!$A$2:$A$62,0))</f>
        <v>庚申</v>
      </c>
      <c r="AD15">
        <f t="shared" si="93"/>
        <v>55</v>
      </c>
      <c r="AE15">
        <f t="shared" si="94"/>
        <v>5</v>
      </c>
      <c r="AF15" t="str">
        <f>INDEX(干支!$B$2:$B$62,MATCH(AE15+1,干支!$A$2:$A$62,0))</f>
        <v>己丑</v>
      </c>
      <c r="AG15">
        <f t="shared" si="95"/>
        <v>17</v>
      </c>
      <c r="AH15">
        <f t="shared" si="96"/>
        <v>35</v>
      </c>
      <c r="AI15" t="str">
        <f>INDEX(干支!$B$2:$B$62,MATCH(AH15+1,干支!$A$2:$A$62,0))</f>
        <v>己未</v>
      </c>
      <c r="AJ15">
        <f t="shared" si="97"/>
        <v>60</v>
      </c>
      <c r="AK15">
        <f t="shared" si="98"/>
        <v>4</v>
      </c>
      <c r="AL15" t="str">
        <f>INDEX(干支!$B$2:$B$62,MATCH(AK15+1,干支!$A$2:$A$62,0))</f>
        <v>戊子</v>
      </c>
      <c r="AM15">
        <f t="shared" si="99"/>
        <v>22</v>
      </c>
      <c r="AN15">
        <f t="shared" si="100"/>
        <v>34</v>
      </c>
      <c r="AO15" t="str">
        <f>INDEX(干支!$B$2:$B$62,MATCH(AN15+1,干支!$A$2:$A$62,0))</f>
        <v>戊午</v>
      </c>
      <c r="AP15">
        <f t="shared" si="101"/>
        <v>65</v>
      </c>
      <c r="AQ15">
        <f t="shared" si="102"/>
        <v>3</v>
      </c>
      <c r="AR15" t="str">
        <f>INDEX(干支!$B$2:$B$62,MATCH(AQ15+1,干支!$A$2:$A$62,0))</f>
        <v>丁亥</v>
      </c>
      <c r="AS15">
        <f t="shared" si="103"/>
        <v>27</v>
      </c>
      <c r="AT15">
        <f t="shared" si="104"/>
        <v>33</v>
      </c>
      <c r="AU15" t="str">
        <f>INDEX(干支!$B$2:$B$62,MATCH(AT15+1,干支!$A$2:$A$62,0))</f>
        <v>丁巳</v>
      </c>
      <c r="AV15">
        <f t="shared" si="105"/>
        <v>70</v>
      </c>
      <c r="AW15">
        <f t="shared" si="106"/>
        <v>2</v>
      </c>
      <c r="AX15" t="str">
        <f>INDEX(干支!$B$2:$B$62,MATCH(AW15+1,干支!$A$2:$A$62,0))</f>
        <v>丙戌</v>
      </c>
      <c r="AY15">
        <f t="shared" si="107"/>
        <v>32</v>
      </c>
      <c r="AZ15">
        <f t="shared" si="108"/>
        <v>32</v>
      </c>
      <c r="BA15" t="str">
        <f>INDEX(干支!$B$2:$B$62,MATCH(AZ15+1,干支!$A$2:$A$62,0))</f>
        <v>丙辰</v>
      </c>
      <c r="BB15">
        <f t="shared" si="109"/>
        <v>75</v>
      </c>
      <c r="BC15">
        <f t="shared" si="110"/>
        <v>1</v>
      </c>
      <c r="BD15" t="str">
        <f>INDEX(干支!$B$2:$B$62,MATCH(BC15+1,干支!$A$2:$A$62,0))</f>
        <v>乙酉</v>
      </c>
      <c r="BE15">
        <f t="shared" si="111"/>
        <v>37</v>
      </c>
      <c r="BF15">
        <f t="shared" si="112"/>
        <v>31</v>
      </c>
      <c r="BG15" t="str">
        <f>INDEX(干支!$B$2:$B$62,MATCH(BF15+1,干支!$A$2:$A$62,0))</f>
        <v>乙卯</v>
      </c>
    </row>
    <row r="16" spans="1:59" hidden="1">
      <c r="A16" s="3" t="s">
        <v>497</v>
      </c>
      <c r="D16">
        <v>179</v>
      </c>
      <c r="E16">
        <f t="shared" si="71"/>
        <v>143053</v>
      </c>
      <c r="F16">
        <f t="shared" si="72"/>
        <v>1464</v>
      </c>
      <c r="G16" t="str">
        <f t="shared" si="73"/>
        <v/>
      </c>
      <c r="H16" t="str">
        <f t="shared" si="74"/>
        <v/>
      </c>
      <c r="I16">
        <f t="shared" si="75"/>
        <v>5417</v>
      </c>
      <c r="J16">
        <f t="shared" si="76"/>
        <v>922</v>
      </c>
      <c r="K16">
        <f t="shared" si="77"/>
        <v>121</v>
      </c>
      <c r="L16" t="str">
        <f t="shared" si="78"/>
        <v>天正</v>
      </c>
      <c r="M16" t="str">
        <f t="shared" si="79"/>
        <v>第7月</v>
      </c>
      <c r="N16" t="str">
        <f t="shared" si="80"/>
        <v>第13月</v>
      </c>
      <c r="O16" t="str">
        <f t="shared" si="81"/>
        <v>第2月</v>
      </c>
      <c r="P16" t="str">
        <f t="shared" si="82"/>
        <v>第7月</v>
      </c>
      <c r="Q16" t="str">
        <f t="shared" si="83"/>
        <v>第13月</v>
      </c>
      <c r="R16">
        <f t="shared" si="84"/>
        <v>18107</v>
      </c>
      <c r="S16">
        <f t="shared" si="85"/>
        <v>7</v>
      </c>
      <c r="T16">
        <f t="shared" si="86"/>
        <v>534715</v>
      </c>
      <c r="U16">
        <f t="shared" si="87"/>
        <v>29</v>
      </c>
      <c r="V16">
        <f t="shared" si="88"/>
        <v>55</v>
      </c>
      <c r="W16" t="str">
        <f>INDEX(干支!$B$2:$B$62,MATCH(V16+1,干支!$A$2:$A$62,0))</f>
        <v>己卯</v>
      </c>
      <c r="X16">
        <f t="shared" si="89"/>
        <v>72</v>
      </c>
      <c r="Y16">
        <f t="shared" si="90"/>
        <v>24</v>
      </c>
      <c r="Z16" t="str">
        <f>INDEX(干支!$B$2:$B$62,MATCH(Y16+1,干支!$A$2:$A$62,0))</f>
        <v>戊申</v>
      </c>
      <c r="AA16">
        <f t="shared" si="91"/>
        <v>34</v>
      </c>
      <c r="AB16">
        <f t="shared" si="92"/>
        <v>54</v>
      </c>
      <c r="AC16" t="str">
        <f>INDEX(干支!$B$2:$B$62,MATCH(AB16+1,干支!$A$2:$A$62,0))</f>
        <v>戊寅</v>
      </c>
      <c r="AD16">
        <f t="shared" si="93"/>
        <v>77</v>
      </c>
      <c r="AE16">
        <f t="shared" si="94"/>
        <v>23</v>
      </c>
      <c r="AF16" t="str">
        <f>INDEX(干支!$B$2:$B$62,MATCH(AE16+1,干支!$A$2:$A$62,0))</f>
        <v>丁未</v>
      </c>
      <c r="AG16">
        <f t="shared" si="95"/>
        <v>39</v>
      </c>
      <c r="AH16">
        <f t="shared" si="96"/>
        <v>53</v>
      </c>
      <c r="AI16" t="str">
        <f>INDEX(干支!$B$2:$B$62,MATCH(AH16+1,干支!$A$2:$A$62,0))</f>
        <v>丁丑</v>
      </c>
      <c r="AJ16">
        <f t="shared" si="97"/>
        <v>1</v>
      </c>
      <c r="AK16">
        <f t="shared" si="98"/>
        <v>23</v>
      </c>
      <c r="AL16" t="str">
        <f>INDEX(干支!$B$2:$B$62,MATCH(AK16+1,干支!$A$2:$A$62,0))</f>
        <v>丁未</v>
      </c>
      <c r="AM16">
        <f t="shared" si="99"/>
        <v>44</v>
      </c>
      <c r="AN16">
        <f t="shared" si="100"/>
        <v>52</v>
      </c>
      <c r="AO16" t="str">
        <f>INDEX(干支!$B$2:$B$62,MATCH(AN16+1,干支!$A$2:$A$62,0))</f>
        <v>丙子</v>
      </c>
      <c r="AP16">
        <f t="shared" si="101"/>
        <v>6</v>
      </c>
      <c r="AQ16">
        <f t="shared" si="102"/>
        <v>22</v>
      </c>
      <c r="AR16" t="str">
        <f>INDEX(干支!$B$2:$B$62,MATCH(AQ16+1,干支!$A$2:$A$62,0))</f>
        <v>丙午</v>
      </c>
      <c r="AS16">
        <f t="shared" si="103"/>
        <v>49</v>
      </c>
      <c r="AT16">
        <f t="shared" si="104"/>
        <v>51</v>
      </c>
      <c r="AU16" t="str">
        <f>INDEX(干支!$B$2:$B$62,MATCH(AT16+1,干支!$A$2:$A$62,0))</f>
        <v>乙亥</v>
      </c>
      <c r="AV16">
        <f t="shared" si="105"/>
        <v>11</v>
      </c>
      <c r="AW16">
        <f t="shared" si="106"/>
        <v>21</v>
      </c>
      <c r="AX16" t="str">
        <f>INDEX(干支!$B$2:$B$62,MATCH(AW16+1,干支!$A$2:$A$62,0))</f>
        <v>乙巳</v>
      </c>
      <c r="AY16">
        <f t="shared" si="107"/>
        <v>54</v>
      </c>
      <c r="AZ16">
        <f t="shared" si="108"/>
        <v>50</v>
      </c>
      <c r="BA16" t="str">
        <f>INDEX(干支!$B$2:$B$62,MATCH(AZ16+1,干支!$A$2:$A$62,0))</f>
        <v>甲戌</v>
      </c>
      <c r="BB16">
        <f t="shared" si="109"/>
        <v>16</v>
      </c>
      <c r="BC16">
        <f t="shared" si="110"/>
        <v>20</v>
      </c>
      <c r="BD16" t="str">
        <f>INDEX(干支!$B$2:$B$62,MATCH(BC16+1,干支!$A$2:$A$62,0))</f>
        <v>甲辰</v>
      </c>
      <c r="BE16">
        <f t="shared" si="111"/>
        <v>59</v>
      </c>
      <c r="BF16">
        <f t="shared" si="112"/>
        <v>49</v>
      </c>
      <c r="BG16" t="str">
        <f>INDEX(干支!$B$2:$B$62,MATCH(BF16+1,干支!$A$2:$A$62,0))</f>
        <v>癸酉</v>
      </c>
    </row>
    <row r="17" spans="1:59">
      <c r="A17" s="3" t="s">
        <v>267</v>
      </c>
      <c r="D17">
        <v>178</v>
      </c>
      <c r="E17">
        <f t="shared" si="71"/>
        <v>143054</v>
      </c>
      <c r="F17">
        <f t="shared" si="72"/>
        <v>1465</v>
      </c>
      <c r="G17" t="str">
        <f t="shared" si="73"/>
        <v>有</v>
      </c>
      <c r="H17" t="str">
        <f t="shared" si="74"/>
        <v>閏9月</v>
      </c>
      <c r="I17">
        <f t="shared" si="75"/>
        <v>5429</v>
      </c>
      <c r="J17">
        <f t="shared" si="76"/>
        <v>924</v>
      </c>
      <c r="K17">
        <f t="shared" si="77"/>
        <v>127</v>
      </c>
      <c r="L17" t="str">
        <f t="shared" si="78"/>
        <v>天正</v>
      </c>
      <c r="M17" t="str">
        <f t="shared" si="79"/>
        <v>第7月</v>
      </c>
      <c r="N17" t="str">
        <f t="shared" si="80"/>
        <v>第13月</v>
      </c>
      <c r="O17" t="str">
        <f t="shared" si="81"/>
        <v>天正</v>
      </c>
      <c r="P17" t="str">
        <f t="shared" si="82"/>
        <v>第7月</v>
      </c>
      <c r="Q17" t="str">
        <f t="shared" si="83"/>
        <v>第13月</v>
      </c>
      <c r="R17">
        <f t="shared" si="84"/>
        <v>18119</v>
      </c>
      <c r="S17">
        <f t="shared" si="85"/>
        <v>14</v>
      </c>
      <c r="T17">
        <f t="shared" si="86"/>
        <v>535069</v>
      </c>
      <c r="U17">
        <f t="shared" si="87"/>
        <v>59</v>
      </c>
      <c r="V17">
        <f t="shared" si="88"/>
        <v>49</v>
      </c>
      <c r="W17" t="str">
        <f>INDEX(干支!$B$2:$B$62,MATCH(V17+1,干支!$A$2:$A$62,0))</f>
        <v>癸酉</v>
      </c>
      <c r="X17">
        <f t="shared" si="89"/>
        <v>21</v>
      </c>
      <c r="Y17">
        <f t="shared" si="90"/>
        <v>19</v>
      </c>
      <c r="Z17" t="str">
        <f>INDEX(干支!$B$2:$B$62,MATCH(Y17+1,干支!$A$2:$A$62,0))</f>
        <v>癸卯</v>
      </c>
      <c r="AA17">
        <f t="shared" si="91"/>
        <v>64</v>
      </c>
      <c r="AB17">
        <f t="shared" si="92"/>
        <v>48</v>
      </c>
      <c r="AC17" t="str">
        <f>INDEX(干支!$B$2:$B$62,MATCH(AB17+1,干支!$A$2:$A$62,0))</f>
        <v>壬申</v>
      </c>
      <c r="AD17">
        <f t="shared" si="93"/>
        <v>26</v>
      </c>
      <c r="AE17">
        <f t="shared" si="94"/>
        <v>18</v>
      </c>
      <c r="AF17" t="str">
        <f>INDEX(干支!$B$2:$B$62,MATCH(AE17+1,干支!$A$2:$A$62,0))</f>
        <v>壬寅</v>
      </c>
      <c r="AG17">
        <f t="shared" si="95"/>
        <v>69</v>
      </c>
      <c r="AH17">
        <f t="shared" si="96"/>
        <v>47</v>
      </c>
      <c r="AI17" t="str">
        <f>INDEX(干支!$B$2:$B$62,MATCH(AH17+1,干支!$A$2:$A$62,0))</f>
        <v>辛未</v>
      </c>
      <c r="AJ17">
        <f t="shared" si="97"/>
        <v>31</v>
      </c>
      <c r="AK17">
        <f t="shared" si="98"/>
        <v>17</v>
      </c>
      <c r="AL17" t="str">
        <f>INDEX(干支!$B$2:$B$62,MATCH(AK17+1,干支!$A$2:$A$62,0))</f>
        <v>辛丑</v>
      </c>
      <c r="AM17">
        <f t="shared" si="99"/>
        <v>74</v>
      </c>
      <c r="AN17">
        <f t="shared" si="100"/>
        <v>46</v>
      </c>
      <c r="AO17" t="str">
        <f>INDEX(干支!$B$2:$B$62,MATCH(AN17+1,干支!$A$2:$A$62,0))</f>
        <v>庚午</v>
      </c>
      <c r="AP17">
        <f t="shared" si="101"/>
        <v>36</v>
      </c>
      <c r="AQ17">
        <f t="shared" si="102"/>
        <v>16</v>
      </c>
      <c r="AR17" t="str">
        <f>INDEX(干支!$B$2:$B$62,MATCH(AQ17+1,干支!$A$2:$A$62,0))</f>
        <v>庚子</v>
      </c>
      <c r="AS17">
        <f t="shared" si="103"/>
        <v>79</v>
      </c>
      <c r="AT17">
        <f t="shared" si="104"/>
        <v>45</v>
      </c>
      <c r="AU17" t="str">
        <f>INDEX(干支!$B$2:$B$62,MATCH(AT17+1,干支!$A$2:$A$62,0))</f>
        <v>己巳</v>
      </c>
      <c r="AV17">
        <f t="shared" si="105"/>
        <v>41</v>
      </c>
      <c r="AW17">
        <f t="shared" si="106"/>
        <v>15</v>
      </c>
      <c r="AX17" t="str">
        <f>INDEX(干支!$B$2:$B$62,MATCH(AW17+1,干支!$A$2:$A$62,0))</f>
        <v>己亥</v>
      </c>
      <c r="AY17">
        <f t="shared" si="107"/>
        <v>3</v>
      </c>
      <c r="AZ17">
        <f t="shared" si="108"/>
        <v>45</v>
      </c>
      <c r="BA17" t="str">
        <f>INDEX(干支!$B$2:$B$62,MATCH(AZ17+1,干支!$A$2:$A$62,0))</f>
        <v>己巳</v>
      </c>
      <c r="BB17">
        <f t="shared" si="109"/>
        <v>46</v>
      </c>
      <c r="BC17">
        <f t="shared" si="110"/>
        <v>14</v>
      </c>
      <c r="BD17" t="str">
        <f>INDEX(干支!$B$2:$B$62,MATCH(BC17+1,干支!$A$2:$A$62,0))</f>
        <v>戊戌</v>
      </c>
      <c r="BE17">
        <f t="shared" si="111"/>
        <v>8</v>
      </c>
      <c r="BF17">
        <f t="shared" si="112"/>
        <v>44</v>
      </c>
      <c r="BG17" t="str">
        <f>INDEX(干支!$B$2:$B$62,MATCH(BF17+1,干支!$A$2:$A$62,0))</f>
        <v>戊辰</v>
      </c>
    </row>
    <row r="18" spans="1:59">
      <c r="A18" s="3" t="s">
        <v>270</v>
      </c>
      <c r="D18">
        <v>177</v>
      </c>
      <c r="E18">
        <f t="shared" si="71"/>
        <v>143055</v>
      </c>
      <c r="F18">
        <f t="shared" si="72"/>
        <v>1466</v>
      </c>
      <c r="G18" t="str">
        <f t="shared" si="73"/>
        <v/>
      </c>
      <c r="H18" t="str">
        <f t="shared" si="74"/>
        <v/>
      </c>
      <c r="I18">
        <f t="shared" si="75"/>
        <v>5442</v>
      </c>
      <c r="J18">
        <f t="shared" si="76"/>
        <v>927</v>
      </c>
      <c r="K18">
        <f t="shared" si="77"/>
        <v>21</v>
      </c>
      <c r="L18" t="str">
        <f t="shared" si="78"/>
        <v>第5月</v>
      </c>
      <c r="M18" t="str">
        <f t="shared" si="79"/>
        <v>第11月</v>
      </c>
      <c r="N18" t="str">
        <f t="shared" si="80"/>
        <v/>
      </c>
      <c r="O18" t="str">
        <f t="shared" si="81"/>
        <v>第6月</v>
      </c>
      <c r="P18" t="str">
        <f t="shared" si="82"/>
        <v>第12月</v>
      </c>
      <c r="Q18" t="str">
        <f t="shared" si="83"/>
        <v/>
      </c>
      <c r="R18">
        <f t="shared" si="84"/>
        <v>18132</v>
      </c>
      <c r="S18">
        <f t="shared" si="85"/>
        <v>2</v>
      </c>
      <c r="T18">
        <f t="shared" si="86"/>
        <v>535453</v>
      </c>
      <c r="U18">
        <f t="shared" si="87"/>
        <v>51</v>
      </c>
      <c r="V18">
        <f t="shared" si="88"/>
        <v>13</v>
      </c>
      <c r="W18" t="str">
        <f>INDEX(干支!$B$2:$B$62,MATCH(V18+1,干支!$A$2:$A$62,0))</f>
        <v>丁酉</v>
      </c>
      <c r="X18">
        <f t="shared" si="89"/>
        <v>13</v>
      </c>
      <c r="Y18">
        <f t="shared" si="90"/>
        <v>43</v>
      </c>
      <c r="Z18" t="str">
        <f>INDEX(干支!$B$2:$B$62,MATCH(Y18+1,干支!$A$2:$A$62,0))</f>
        <v>丁卯</v>
      </c>
      <c r="AA18">
        <f t="shared" si="91"/>
        <v>56</v>
      </c>
      <c r="AB18">
        <f t="shared" si="92"/>
        <v>12</v>
      </c>
      <c r="AC18" t="str">
        <f>INDEX(干支!$B$2:$B$62,MATCH(AB18+1,干支!$A$2:$A$62,0))</f>
        <v>丙申</v>
      </c>
      <c r="AD18">
        <f t="shared" si="93"/>
        <v>18</v>
      </c>
      <c r="AE18">
        <f t="shared" si="94"/>
        <v>42</v>
      </c>
      <c r="AF18" t="str">
        <f>INDEX(干支!$B$2:$B$62,MATCH(AE18+1,干支!$A$2:$A$62,0))</f>
        <v>丙寅</v>
      </c>
      <c r="AG18">
        <f t="shared" si="95"/>
        <v>61</v>
      </c>
      <c r="AH18">
        <f t="shared" si="96"/>
        <v>11</v>
      </c>
      <c r="AI18" t="str">
        <f>INDEX(干支!$B$2:$B$62,MATCH(AH18+1,干支!$A$2:$A$62,0))</f>
        <v>乙未</v>
      </c>
      <c r="AJ18">
        <f t="shared" si="97"/>
        <v>23</v>
      </c>
      <c r="AK18">
        <f t="shared" si="98"/>
        <v>41</v>
      </c>
      <c r="AL18" t="str">
        <f>INDEX(干支!$B$2:$B$62,MATCH(AK18+1,干支!$A$2:$A$62,0))</f>
        <v>乙丑</v>
      </c>
      <c r="AM18">
        <f t="shared" si="99"/>
        <v>66</v>
      </c>
      <c r="AN18">
        <f t="shared" si="100"/>
        <v>10</v>
      </c>
      <c r="AO18" t="str">
        <f>INDEX(干支!$B$2:$B$62,MATCH(AN18+1,干支!$A$2:$A$62,0))</f>
        <v>甲午</v>
      </c>
      <c r="AP18">
        <f t="shared" si="101"/>
        <v>28</v>
      </c>
      <c r="AQ18">
        <f t="shared" si="102"/>
        <v>40</v>
      </c>
      <c r="AR18" t="str">
        <f>INDEX(干支!$B$2:$B$62,MATCH(AQ18+1,干支!$A$2:$A$62,0))</f>
        <v>甲子</v>
      </c>
      <c r="AS18">
        <f t="shared" si="103"/>
        <v>71</v>
      </c>
      <c r="AT18">
        <f t="shared" si="104"/>
        <v>9</v>
      </c>
      <c r="AU18" t="str">
        <f>INDEX(干支!$B$2:$B$62,MATCH(AT18+1,干支!$A$2:$A$62,0))</f>
        <v>癸巳</v>
      </c>
      <c r="AV18">
        <f t="shared" si="105"/>
        <v>33</v>
      </c>
      <c r="AW18">
        <f t="shared" si="106"/>
        <v>39</v>
      </c>
      <c r="AX18" t="str">
        <f>INDEX(干支!$B$2:$B$62,MATCH(AW18+1,干支!$A$2:$A$62,0))</f>
        <v>癸亥</v>
      </c>
      <c r="AY18">
        <f t="shared" si="107"/>
        <v>76</v>
      </c>
      <c r="AZ18">
        <f t="shared" si="108"/>
        <v>8</v>
      </c>
      <c r="BA18" t="str">
        <f>INDEX(干支!$B$2:$B$62,MATCH(AZ18+1,干支!$A$2:$A$62,0))</f>
        <v>壬辰</v>
      </c>
      <c r="BB18">
        <f t="shared" si="109"/>
        <v>38</v>
      </c>
      <c r="BC18">
        <f t="shared" si="110"/>
        <v>38</v>
      </c>
      <c r="BD18" t="str">
        <f>INDEX(干支!$B$2:$B$62,MATCH(BC18+1,干支!$A$2:$A$62,0))</f>
        <v>壬戌</v>
      </c>
      <c r="BE18">
        <f t="shared" si="111"/>
        <v>0</v>
      </c>
      <c r="BF18">
        <f t="shared" si="112"/>
        <v>8</v>
      </c>
      <c r="BG18" t="str">
        <f>INDEX(干支!$B$2:$B$62,MATCH(BF18+1,干支!$A$2:$A$62,0))</f>
        <v>壬辰</v>
      </c>
    </row>
    <row r="19" spans="1:59">
      <c r="A19" s="3" t="s">
        <v>273</v>
      </c>
      <c r="D19">
        <v>177</v>
      </c>
      <c r="E19">
        <f t="shared" si="71"/>
        <v>143055</v>
      </c>
      <c r="F19">
        <f t="shared" si="72"/>
        <v>1466</v>
      </c>
      <c r="G19" t="str">
        <f t="shared" si="73"/>
        <v/>
      </c>
      <c r="H19" t="str">
        <f t="shared" si="74"/>
        <v/>
      </c>
      <c r="I19">
        <f t="shared" si="75"/>
        <v>5442</v>
      </c>
      <c r="J19">
        <f t="shared" si="76"/>
        <v>927</v>
      </c>
      <c r="K19">
        <f t="shared" si="77"/>
        <v>21</v>
      </c>
      <c r="L19" t="str">
        <f t="shared" si="78"/>
        <v>第5月</v>
      </c>
      <c r="M19" t="str">
        <f t="shared" si="79"/>
        <v>第11月</v>
      </c>
      <c r="N19" t="str">
        <f t="shared" si="80"/>
        <v/>
      </c>
      <c r="O19" t="str">
        <f t="shared" si="81"/>
        <v>第6月</v>
      </c>
      <c r="P19" t="str">
        <f t="shared" si="82"/>
        <v>第12月</v>
      </c>
      <c r="Q19" t="str">
        <f t="shared" si="83"/>
        <v/>
      </c>
      <c r="R19">
        <f t="shared" si="84"/>
        <v>18132</v>
      </c>
      <c r="S19">
        <f t="shared" si="85"/>
        <v>2</v>
      </c>
      <c r="T19">
        <f t="shared" si="86"/>
        <v>535453</v>
      </c>
      <c r="U19">
        <f t="shared" si="87"/>
        <v>51</v>
      </c>
      <c r="V19">
        <f t="shared" si="88"/>
        <v>13</v>
      </c>
      <c r="W19" t="str">
        <f>INDEX(干支!$B$2:$B$62,MATCH(V19+1,干支!$A$2:$A$62,0))</f>
        <v>丁酉</v>
      </c>
      <c r="X19">
        <f t="shared" si="89"/>
        <v>13</v>
      </c>
      <c r="Y19">
        <f t="shared" si="90"/>
        <v>43</v>
      </c>
      <c r="Z19" t="str">
        <f>INDEX(干支!$B$2:$B$62,MATCH(Y19+1,干支!$A$2:$A$62,0))</f>
        <v>丁卯</v>
      </c>
      <c r="AA19">
        <f t="shared" si="91"/>
        <v>56</v>
      </c>
      <c r="AB19">
        <f t="shared" si="92"/>
        <v>12</v>
      </c>
      <c r="AC19" t="str">
        <f>INDEX(干支!$B$2:$B$62,MATCH(AB19+1,干支!$A$2:$A$62,0))</f>
        <v>丙申</v>
      </c>
      <c r="AD19">
        <f t="shared" si="93"/>
        <v>18</v>
      </c>
      <c r="AE19">
        <f t="shared" si="94"/>
        <v>42</v>
      </c>
      <c r="AF19" t="str">
        <f>INDEX(干支!$B$2:$B$62,MATCH(AE19+1,干支!$A$2:$A$62,0))</f>
        <v>丙寅</v>
      </c>
      <c r="AG19">
        <f t="shared" si="95"/>
        <v>61</v>
      </c>
      <c r="AH19">
        <f t="shared" si="96"/>
        <v>11</v>
      </c>
      <c r="AI19" t="str">
        <f>INDEX(干支!$B$2:$B$62,MATCH(AH19+1,干支!$A$2:$A$62,0))</f>
        <v>乙未</v>
      </c>
      <c r="AJ19">
        <f t="shared" si="97"/>
        <v>23</v>
      </c>
      <c r="AK19">
        <f t="shared" si="98"/>
        <v>41</v>
      </c>
      <c r="AL19" t="str">
        <f>INDEX(干支!$B$2:$B$62,MATCH(AK19+1,干支!$A$2:$A$62,0))</f>
        <v>乙丑</v>
      </c>
      <c r="AM19">
        <f t="shared" si="99"/>
        <v>66</v>
      </c>
      <c r="AN19">
        <f t="shared" si="100"/>
        <v>10</v>
      </c>
      <c r="AO19" t="str">
        <f>INDEX(干支!$B$2:$B$62,MATCH(AN19+1,干支!$A$2:$A$62,0))</f>
        <v>甲午</v>
      </c>
      <c r="AP19">
        <f t="shared" si="101"/>
        <v>28</v>
      </c>
      <c r="AQ19">
        <f t="shared" si="102"/>
        <v>40</v>
      </c>
      <c r="AR19" t="str">
        <f>INDEX(干支!$B$2:$B$62,MATCH(AQ19+1,干支!$A$2:$A$62,0))</f>
        <v>甲子</v>
      </c>
      <c r="AS19">
        <f t="shared" si="103"/>
        <v>71</v>
      </c>
      <c r="AT19">
        <f t="shared" si="104"/>
        <v>9</v>
      </c>
      <c r="AU19" t="str">
        <f>INDEX(干支!$B$2:$B$62,MATCH(AT19+1,干支!$A$2:$A$62,0))</f>
        <v>癸巳</v>
      </c>
      <c r="AV19">
        <f t="shared" si="105"/>
        <v>33</v>
      </c>
      <c r="AW19">
        <f t="shared" si="106"/>
        <v>39</v>
      </c>
      <c r="AX19" t="str">
        <f>INDEX(干支!$B$2:$B$62,MATCH(AW19+1,干支!$A$2:$A$62,0))</f>
        <v>癸亥</v>
      </c>
      <c r="AY19">
        <f t="shared" si="107"/>
        <v>76</v>
      </c>
      <c r="AZ19">
        <f t="shared" si="108"/>
        <v>8</v>
      </c>
      <c r="BA19" t="str">
        <f>INDEX(干支!$B$2:$B$62,MATCH(AZ19+1,干支!$A$2:$A$62,0))</f>
        <v>壬辰</v>
      </c>
      <c r="BB19">
        <f t="shared" si="109"/>
        <v>38</v>
      </c>
      <c r="BC19">
        <f t="shared" si="110"/>
        <v>38</v>
      </c>
      <c r="BD19" t="str">
        <f>INDEX(干支!$B$2:$B$62,MATCH(BC19+1,干支!$A$2:$A$62,0))</f>
        <v>壬戌</v>
      </c>
      <c r="BE19">
        <f t="shared" si="111"/>
        <v>0</v>
      </c>
      <c r="BF19">
        <f t="shared" si="112"/>
        <v>8</v>
      </c>
      <c r="BG19" t="str">
        <f>INDEX(干支!$B$2:$B$62,MATCH(BF19+1,干支!$A$2:$A$62,0))</f>
        <v>壬辰</v>
      </c>
    </row>
    <row r="20" spans="1:59" hidden="1">
      <c r="A20" s="3" t="s">
        <v>498</v>
      </c>
      <c r="D20">
        <v>163</v>
      </c>
      <c r="E20">
        <f t="shared" si="71"/>
        <v>143069</v>
      </c>
      <c r="F20">
        <f t="shared" si="72"/>
        <v>1480</v>
      </c>
      <c r="G20" t="str">
        <f t="shared" si="73"/>
        <v/>
      </c>
      <c r="H20" t="str">
        <f t="shared" si="74"/>
        <v/>
      </c>
      <c r="I20">
        <f t="shared" si="75"/>
        <v>5615</v>
      </c>
      <c r="J20">
        <f t="shared" si="76"/>
        <v>956</v>
      </c>
      <c r="K20">
        <f t="shared" si="77"/>
        <v>85</v>
      </c>
      <c r="L20" t="str">
        <f t="shared" si="78"/>
        <v>第3月</v>
      </c>
      <c r="M20" t="str">
        <f t="shared" si="79"/>
        <v>第9月</v>
      </c>
      <c r="N20" t="str">
        <f t="shared" si="80"/>
        <v/>
      </c>
      <c r="O20" t="str">
        <f t="shared" si="81"/>
        <v>第3月</v>
      </c>
      <c r="P20" t="str">
        <f t="shared" si="82"/>
        <v>第9月</v>
      </c>
      <c r="Q20" t="str">
        <f t="shared" si="83"/>
        <v/>
      </c>
      <c r="R20">
        <f t="shared" si="84"/>
        <v>18305</v>
      </c>
      <c r="S20">
        <f t="shared" si="85"/>
        <v>5</v>
      </c>
      <c r="T20">
        <f t="shared" si="86"/>
        <v>540562</v>
      </c>
      <c r="U20">
        <f t="shared" si="87"/>
        <v>38</v>
      </c>
      <c r="V20">
        <f t="shared" si="88"/>
        <v>22</v>
      </c>
      <c r="W20" t="str">
        <f>INDEX(干支!$B$2:$B$62,MATCH(V20+1,干支!$A$2:$A$62,0))</f>
        <v>丙午</v>
      </c>
      <c r="X20">
        <f t="shared" si="89"/>
        <v>0</v>
      </c>
      <c r="Y20">
        <f t="shared" si="90"/>
        <v>52</v>
      </c>
      <c r="Z20" t="str">
        <f>INDEX(干支!$B$2:$B$62,MATCH(Y20+1,干支!$A$2:$A$62,0))</f>
        <v>丙子</v>
      </c>
      <c r="AA20">
        <f t="shared" si="91"/>
        <v>43</v>
      </c>
      <c r="AB20">
        <f t="shared" si="92"/>
        <v>21</v>
      </c>
      <c r="AC20" t="str">
        <f>INDEX(干支!$B$2:$B$62,MATCH(AB20+1,干支!$A$2:$A$62,0))</f>
        <v>乙巳</v>
      </c>
      <c r="AD20">
        <f t="shared" si="93"/>
        <v>5</v>
      </c>
      <c r="AE20">
        <f t="shared" si="94"/>
        <v>51</v>
      </c>
      <c r="AF20" t="str">
        <f>INDEX(干支!$B$2:$B$62,MATCH(AE20+1,干支!$A$2:$A$62,0))</f>
        <v>乙亥</v>
      </c>
      <c r="AG20">
        <f t="shared" si="95"/>
        <v>48</v>
      </c>
      <c r="AH20">
        <f t="shared" si="96"/>
        <v>20</v>
      </c>
      <c r="AI20" t="str">
        <f>INDEX(干支!$B$2:$B$62,MATCH(AH20+1,干支!$A$2:$A$62,0))</f>
        <v>甲辰</v>
      </c>
      <c r="AJ20">
        <f t="shared" si="97"/>
        <v>10</v>
      </c>
      <c r="AK20">
        <f t="shared" si="98"/>
        <v>50</v>
      </c>
      <c r="AL20" t="str">
        <f>INDEX(干支!$B$2:$B$62,MATCH(AK20+1,干支!$A$2:$A$62,0))</f>
        <v>甲戌</v>
      </c>
      <c r="AM20">
        <f t="shared" si="99"/>
        <v>53</v>
      </c>
      <c r="AN20">
        <f t="shared" si="100"/>
        <v>19</v>
      </c>
      <c r="AO20" t="str">
        <f>INDEX(干支!$B$2:$B$62,MATCH(AN20+1,干支!$A$2:$A$62,0))</f>
        <v>癸卯</v>
      </c>
      <c r="AP20">
        <f t="shared" si="101"/>
        <v>15</v>
      </c>
      <c r="AQ20">
        <f t="shared" si="102"/>
        <v>49</v>
      </c>
      <c r="AR20" t="str">
        <f>INDEX(干支!$B$2:$B$62,MATCH(AQ20+1,干支!$A$2:$A$62,0))</f>
        <v>癸酉</v>
      </c>
      <c r="AS20">
        <f t="shared" si="103"/>
        <v>58</v>
      </c>
      <c r="AT20">
        <f t="shared" si="104"/>
        <v>18</v>
      </c>
      <c r="AU20" t="str">
        <f>INDEX(干支!$B$2:$B$62,MATCH(AT20+1,干支!$A$2:$A$62,0))</f>
        <v>壬寅</v>
      </c>
      <c r="AV20">
        <f t="shared" si="105"/>
        <v>20</v>
      </c>
      <c r="AW20">
        <f t="shared" si="106"/>
        <v>48</v>
      </c>
      <c r="AX20" t="str">
        <f>INDEX(干支!$B$2:$B$62,MATCH(AW20+1,干支!$A$2:$A$62,0))</f>
        <v>壬申</v>
      </c>
      <c r="AY20">
        <f t="shared" si="107"/>
        <v>63</v>
      </c>
      <c r="AZ20">
        <f t="shared" si="108"/>
        <v>17</v>
      </c>
      <c r="BA20" t="str">
        <f>INDEX(干支!$B$2:$B$62,MATCH(AZ20+1,干支!$A$2:$A$62,0))</f>
        <v>辛丑</v>
      </c>
      <c r="BB20">
        <f t="shared" si="109"/>
        <v>25</v>
      </c>
      <c r="BC20">
        <f t="shared" si="110"/>
        <v>47</v>
      </c>
      <c r="BD20" t="str">
        <f>INDEX(干支!$B$2:$B$62,MATCH(BC20+1,干支!$A$2:$A$62,0))</f>
        <v>辛未</v>
      </c>
      <c r="BE20">
        <f t="shared" si="111"/>
        <v>68</v>
      </c>
      <c r="BF20">
        <f t="shared" si="112"/>
        <v>16</v>
      </c>
      <c r="BG20" t="str">
        <f>INDEX(干支!$B$2:$B$62,MATCH(BF20+1,干支!$A$2:$A$62,0))</f>
        <v>庚子</v>
      </c>
    </row>
    <row r="21" spans="1:59">
      <c r="A21" s="3" t="s">
        <v>276</v>
      </c>
      <c r="D21">
        <v>160</v>
      </c>
      <c r="E21">
        <f t="shared" si="71"/>
        <v>143072</v>
      </c>
      <c r="F21">
        <f t="shared" si="72"/>
        <v>1483</v>
      </c>
      <c r="G21" t="str">
        <f t="shared" si="73"/>
        <v/>
      </c>
      <c r="H21" t="str">
        <f t="shared" si="74"/>
        <v/>
      </c>
      <c r="I21">
        <f t="shared" si="75"/>
        <v>5652</v>
      </c>
      <c r="J21">
        <f t="shared" si="76"/>
        <v>962</v>
      </c>
      <c r="K21">
        <f t="shared" si="77"/>
        <v>126</v>
      </c>
      <c r="L21" t="str">
        <f t="shared" si="78"/>
        <v>天正</v>
      </c>
      <c r="M21" t="str">
        <f t="shared" si="79"/>
        <v>第7月</v>
      </c>
      <c r="N21" t="str">
        <f t="shared" si="80"/>
        <v>第13月</v>
      </c>
      <c r="O21" t="str">
        <f t="shared" si="81"/>
        <v>天正</v>
      </c>
      <c r="P21" t="str">
        <f t="shared" si="82"/>
        <v>第7月</v>
      </c>
      <c r="Q21" t="str">
        <f t="shared" si="83"/>
        <v>第13月</v>
      </c>
      <c r="R21">
        <f t="shared" si="84"/>
        <v>18342</v>
      </c>
      <c r="S21">
        <f t="shared" si="85"/>
        <v>7</v>
      </c>
      <c r="T21">
        <f t="shared" si="86"/>
        <v>541655</v>
      </c>
      <c r="U21">
        <f t="shared" si="87"/>
        <v>9</v>
      </c>
      <c r="V21">
        <f t="shared" si="88"/>
        <v>35</v>
      </c>
      <c r="W21" t="str">
        <f>INDEX(干支!$B$2:$B$62,MATCH(V21+1,干支!$A$2:$A$62,0))</f>
        <v>己未</v>
      </c>
      <c r="X21">
        <f t="shared" si="89"/>
        <v>52</v>
      </c>
      <c r="Y21">
        <f t="shared" si="90"/>
        <v>4</v>
      </c>
      <c r="Z21" t="str">
        <f>INDEX(干支!$B$2:$B$62,MATCH(Y21+1,干支!$A$2:$A$62,0))</f>
        <v>戊子</v>
      </c>
      <c r="AA21">
        <f t="shared" si="91"/>
        <v>14</v>
      </c>
      <c r="AB21">
        <f t="shared" si="92"/>
        <v>34</v>
      </c>
      <c r="AC21" t="str">
        <f>INDEX(干支!$B$2:$B$62,MATCH(AB21+1,干支!$A$2:$A$62,0))</f>
        <v>戊午</v>
      </c>
      <c r="AD21">
        <f t="shared" si="93"/>
        <v>57</v>
      </c>
      <c r="AE21">
        <f t="shared" si="94"/>
        <v>3</v>
      </c>
      <c r="AF21" t="str">
        <f>INDEX(干支!$B$2:$B$62,MATCH(AE21+1,干支!$A$2:$A$62,0))</f>
        <v>丁亥</v>
      </c>
      <c r="AG21">
        <f t="shared" si="95"/>
        <v>19</v>
      </c>
      <c r="AH21">
        <f t="shared" si="96"/>
        <v>33</v>
      </c>
      <c r="AI21" t="str">
        <f>INDEX(干支!$B$2:$B$62,MATCH(AH21+1,干支!$A$2:$A$62,0))</f>
        <v>丁巳</v>
      </c>
      <c r="AJ21">
        <f t="shared" si="97"/>
        <v>62</v>
      </c>
      <c r="AK21">
        <f t="shared" si="98"/>
        <v>2</v>
      </c>
      <c r="AL21" t="str">
        <f>INDEX(干支!$B$2:$B$62,MATCH(AK21+1,干支!$A$2:$A$62,0))</f>
        <v>丙戌</v>
      </c>
      <c r="AM21">
        <f t="shared" si="99"/>
        <v>24</v>
      </c>
      <c r="AN21">
        <f t="shared" si="100"/>
        <v>32</v>
      </c>
      <c r="AO21" t="str">
        <f>INDEX(干支!$B$2:$B$62,MATCH(AN21+1,干支!$A$2:$A$62,0))</f>
        <v>丙辰</v>
      </c>
      <c r="AP21">
        <f t="shared" si="101"/>
        <v>67</v>
      </c>
      <c r="AQ21">
        <f t="shared" si="102"/>
        <v>1</v>
      </c>
      <c r="AR21" t="str">
        <f>INDEX(干支!$B$2:$B$62,MATCH(AQ21+1,干支!$A$2:$A$62,0))</f>
        <v>乙酉</v>
      </c>
      <c r="AS21">
        <f t="shared" si="103"/>
        <v>29</v>
      </c>
      <c r="AT21">
        <f t="shared" si="104"/>
        <v>31</v>
      </c>
      <c r="AU21" t="str">
        <f>INDEX(干支!$B$2:$B$62,MATCH(AT21+1,干支!$A$2:$A$62,0))</f>
        <v>乙卯</v>
      </c>
      <c r="AV21">
        <f t="shared" si="105"/>
        <v>72</v>
      </c>
      <c r="AW21">
        <f t="shared" si="106"/>
        <v>60</v>
      </c>
      <c r="AX21" t="str">
        <f>INDEX(干支!$B$2:$B$62,MATCH(AW21+1,干支!$A$2:$A$62,0))</f>
        <v>甲申</v>
      </c>
      <c r="AY21">
        <f t="shared" si="107"/>
        <v>34</v>
      </c>
      <c r="AZ21">
        <f t="shared" si="108"/>
        <v>30</v>
      </c>
      <c r="BA21" t="str">
        <f>INDEX(干支!$B$2:$B$62,MATCH(AZ21+1,干支!$A$2:$A$62,0))</f>
        <v>甲寅</v>
      </c>
      <c r="BB21">
        <f t="shared" si="109"/>
        <v>77</v>
      </c>
      <c r="BC21">
        <f t="shared" si="110"/>
        <v>59</v>
      </c>
      <c r="BD21" t="str">
        <f>INDEX(干支!$B$2:$B$62,MATCH(BC21+1,干支!$A$2:$A$62,0))</f>
        <v>癸未</v>
      </c>
      <c r="BE21">
        <f t="shared" si="111"/>
        <v>39</v>
      </c>
      <c r="BF21">
        <f t="shared" si="112"/>
        <v>29</v>
      </c>
      <c r="BG21" t="str">
        <f>INDEX(干支!$B$2:$B$62,MATCH(BF21+1,干支!$A$2:$A$62,0))</f>
        <v>癸丑</v>
      </c>
    </row>
    <row r="22" spans="1:59">
      <c r="A22" s="3" t="s">
        <v>279</v>
      </c>
      <c r="D22">
        <v>157</v>
      </c>
      <c r="E22">
        <f t="shared" si="71"/>
        <v>143075</v>
      </c>
      <c r="F22">
        <f t="shared" si="72"/>
        <v>1486</v>
      </c>
      <c r="G22" t="str">
        <f t="shared" si="73"/>
        <v/>
      </c>
      <c r="H22" t="str">
        <f t="shared" si="74"/>
        <v/>
      </c>
      <c r="I22">
        <f t="shared" si="75"/>
        <v>5689</v>
      </c>
      <c r="J22">
        <f t="shared" si="76"/>
        <v>969</v>
      </c>
      <c r="K22">
        <f t="shared" si="77"/>
        <v>32</v>
      </c>
      <c r="L22" t="str">
        <f t="shared" si="78"/>
        <v>第5月</v>
      </c>
      <c r="M22" t="str">
        <f t="shared" si="79"/>
        <v>第11月</v>
      </c>
      <c r="N22" t="str">
        <f t="shared" si="80"/>
        <v/>
      </c>
      <c r="O22" t="str">
        <f t="shared" si="81"/>
        <v>第5月</v>
      </c>
      <c r="P22" t="str">
        <f t="shared" si="82"/>
        <v>第11月</v>
      </c>
      <c r="Q22" t="str">
        <f t="shared" si="83"/>
        <v/>
      </c>
      <c r="R22">
        <f t="shared" si="84"/>
        <v>18379</v>
      </c>
      <c r="S22">
        <f t="shared" si="85"/>
        <v>9</v>
      </c>
      <c r="T22">
        <f t="shared" si="86"/>
        <v>542747</v>
      </c>
      <c r="U22">
        <f t="shared" si="87"/>
        <v>61</v>
      </c>
      <c r="V22">
        <f t="shared" si="88"/>
        <v>47</v>
      </c>
      <c r="W22" t="str">
        <f>INDEX(干支!$B$2:$B$62,MATCH(V22+1,干支!$A$2:$A$62,0))</f>
        <v>辛未</v>
      </c>
      <c r="X22">
        <f t="shared" si="89"/>
        <v>23</v>
      </c>
      <c r="Y22">
        <f t="shared" si="90"/>
        <v>17</v>
      </c>
      <c r="Z22" t="str">
        <f>INDEX(干支!$B$2:$B$62,MATCH(Y22+1,干支!$A$2:$A$62,0))</f>
        <v>辛丑</v>
      </c>
      <c r="AA22">
        <f t="shared" si="91"/>
        <v>66</v>
      </c>
      <c r="AB22">
        <f t="shared" si="92"/>
        <v>46</v>
      </c>
      <c r="AC22" t="str">
        <f>INDEX(干支!$B$2:$B$62,MATCH(AB22+1,干支!$A$2:$A$62,0))</f>
        <v>庚午</v>
      </c>
      <c r="AD22">
        <f t="shared" si="93"/>
        <v>28</v>
      </c>
      <c r="AE22">
        <f t="shared" si="94"/>
        <v>16</v>
      </c>
      <c r="AF22" t="str">
        <f>INDEX(干支!$B$2:$B$62,MATCH(AE22+1,干支!$A$2:$A$62,0))</f>
        <v>庚子</v>
      </c>
      <c r="AG22">
        <f t="shared" si="95"/>
        <v>71</v>
      </c>
      <c r="AH22">
        <f t="shared" si="96"/>
        <v>45</v>
      </c>
      <c r="AI22" t="str">
        <f>INDEX(干支!$B$2:$B$62,MATCH(AH22+1,干支!$A$2:$A$62,0))</f>
        <v>己巳</v>
      </c>
      <c r="AJ22">
        <f t="shared" si="97"/>
        <v>33</v>
      </c>
      <c r="AK22">
        <f t="shared" si="98"/>
        <v>15</v>
      </c>
      <c r="AL22" t="str">
        <f>INDEX(干支!$B$2:$B$62,MATCH(AK22+1,干支!$A$2:$A$62,0))</f>
        <v>己亥</v>
      </c>
      <c r="AM22">
        <f t="shared" si="99"/>
        <v>76</v>
      </c>
      <c r="AN22">
        <f t="shared" si="100"/>
        <v>44</v>
      </c>
      <c r="AO22" t="str">
        <f>INDEX(干支!$B$2:$B$62,MATCH(AN22+1,干支!$A$2:$A$62,0))</f>
        <v>戊辰</v>
      </c>
      <c r="AP22">
        <f t="shared" si="101"/>
        <v>38</v>
      </c>
      <c r="AQ22">
        <f t="shared" si="102"/>
        <v>14</v>
      </c>
      <c r="AR22" t="str">
        <f>INDEX(干支!$B$2:$B$62,MATCH(AQ22+1,干支!$A$2:$A$62,0))</f>
        <v>戊戌</v>
      </c>
      <c r="AS22">
        <f t="shared" si="103"/>
        <v>0</v>
      </c>
      <c r="AT22">
        <f t="shared" si="104"/>
        <v>44</v>
      </c>
      <c r="AU22" t="str">
        <f>INDEX(干支!$B$2:$B$62,MATCH(AT22+1,干支!$A$2:$A$62,0))</f>
        <v>戊辰</v>
      </c>
      <c r="AV22">
        <f t="shared" si="105"/>
        <v>43</v>
      </c>
      <c r="AW22">
        <f t="shared" si="106"/>
        <v>13</v>
      </c>
      <c r="AX22" t="str">
        <f>INDEX(干支!$B$2:$B$62,MATCH(AW22+1,干支!$A$2:$A$62,0))</f>
        <v>丁酉</v>
      </c>
      <c r="AY22">
        <f t="shared" si="107"/>
        <v>5</v>
      </c>
      <c r="AZ22">
        <f t="shared" si="108"/>
        <v>43</v>
      </c>
      <c r="BA22" t="str">
        <f>INDEX(干支!$B$2:$B$62,MATCH(AZ22+1,干支!$A$2:$A$62,0))</f>
        <v>丁卯</v>
      </c>
      <c r="BB22">
        <f t="shared" si="109"/>
        <v>48</v>
      </c>
      <c r="BC22">
        <f t="shared" si="110"/>
        <v>12</v>
      </c>
      <c r="BD22" t="str">
        <f>INDEX(干支!$B$2:$B$62,MATCH(BC22+1,干支!$A$2:$A$62,0))</f>
        <v>丙申</v>
      </c>
      <c r="BE22">
        <f t="shared" si="111"/>
        <v>10</v>
      </c>
      <c r="BF22">
        <f t="shared" si="112"/>
        <v>42</v>
      </c>
      <c r="BG22" t="str">
        <f>INDEX(干支!$B$2:$B$62,MATCH(BF22+1,干支!$A$2:$A$62,0))</f>
        <v>丙寅</v>
      </c>
    </row>
    <row r="23" spans="1:59" hidden="1">
      <c r="A23" s="3" t="s">
        <v>499</v>
      </c>
      <c r="D23">
        <v>156</v>
      </c>
      <c r="E23">
        <f t="shared" si="71"/>
        <v>143076</v>
      </c>
      <c r="F23">
        <f t="shared" si="72"/>
        <v>1487</v>
      </c>
      <c r="G23" t="str">
        <f t="shared" si="73"/>
        <v>有</v>
      </c>
      <c r="H23" t="str">
        <f t="shared" si="74"/>
        <v>閏6月</v>
      </c>
      <c r="I23">
        <f t="shared" si="75"/>
        <v>5701</v>
      </c>
      <c r="J23">
        <f t="shared" si="76"/>
        <v>971</v>
      </c>
      <c r="K23">
        <f t="shared" si="77"/>
        <v>38</v>
      </c>
      <c r="L23" t="str">
        <f t="shared" si="78"/>
        <v>第5月</v>
      </c>
      <c r="M23" t="str">
        <f t="shared" si="79"/>
        <v>第11月</v>
      </c>
      <c r="N23" t="str">
        <f t="shared" si="80"/>
        <v/>
      </c>
      <c r="O23" t="str">
        <f t="shared" si="81"/>
        <v>第5月</v>
      </c>
      <c r="P23" t="str">
        <f t="shared" si="82"/>
        <v>第11月</v>
      </c>
      <c r="Q23" t="str">
        <f t="shared" si="83"/>
        <v/>
      </c>
      <c r="R23">
        <f t="shared" si="84"/>
        <v>18391</v>
      </c>
      <c r="S23">
        <f t="shared" si="85"/>
        <v>16</v>
      </c>
      <c r="T23">
        <f t="shared" si="86"/>
        <v>543102</v>
      </c>
      <c r="U23">
        <f t="shared" si="87"/>
        <v>10</v>
      </c>
      <c r="V23">
        <f t="shared" si="88"/>
        <v>42</v>
      </c>
      <c r="W23" t="str">
        <f>INDEX(干支!$B$2:$B$62,MATCH(V23+1,干支!$A$2:$A$62,0))</f>
        <v>丙寅</v>
      </c>
      <c r="X23">
        <f t="shared" si="89"/>
        <v>53</v>
      </c>
      <c r="Y23">
        <f t="shared" si="90"/>
        <v>11</v>
      </c>
      <c r="Z23" t="str">
        <f>INDEX(干支!$B$2:$B$62,MATCH(Y23+1,干支!$A$2:$A$62,0))</f>
        <v>乙未</v>
      </c>
      <c r="AA23">
        <f t="shared" si="91"/>
        <v>15</v>
      </c>
      <c r="AB23">
        <f t="shared" si="92"/>
        <v>41</v>
      </c>
      <c r="AC23" t="str">
        <f>INDEX(干支!$B$2:$B$62,MATCH(AB23+1,干支!$A$2:$A$62,0))</f>
        <v>乙丑</v>
      </c>
      <c r="AD23">
        <f t="shared" si="93"/>
        <v>58</v>
      </c>
      <c r="AE23">
        <f t="shared" si="94"/>
        <v>10</v>
      </c>
      <c r="AF23" t="str">
        <f>INDEX(干支!$B$2:$B$62,MATCH(AE23+1,干支!$A$2:$A$62,0))</f>
        <v>甲午</v>
      </c>
      <c r="AG23">
        <f t="shared" si="95"/>
        <v>20</v>
      </c>
      <c r="AH23">
        <f t="shared" si="96"/>
        <v>40</v>
      </c>
      <c r="AI23" t="str">
        <f>INDEX(干支!$B$2:$B$62,MATCH(AH23+1,干支!$A$2:$A$62,0))</f>
        <v>甲子</v>
      </c>
      <c r="AJ23">
        <f t="shared" si="97"/>
        <v>63</v>
      </c>
      <c r="AK23">
        <f t="shared" si="98"/>
        <v>9</v>
      </c>
      <c r="AL23" t="str">
        <f>INDEX(干支!$B$2:$B$62,MATCH(AK23+1,干支!$A$2:$A$62,0))</f>
        <v>癸巳</v>
      </c>
      <c r="AM23">
        <f t="shared" si="99"/>
        <v>25</v>
      </c>
      <c r="AN23">
        <f t="shared" si="100"/>
        <v>39</v>
      </c>
      <c r="AO23" t="str">
        <f>INDEX(干支!$B$2:$B$62,MATCH(AN23+1,干支!$A$2:$A$62,0))</f>
        <v>癸亥</v>
      </c>
      <c r="AP23">
        <f t="shared" si="101"/>
        <v>68</v>
      </c>
      <c r="AQ23">
        <f t="shared" si="102"/>
        <v>8</v>
      </c>
      <c r="AR23" t="str">
        <f>INDEX(干支!$B$2:$B$62,MATCH(AQ23+1,干支!$A$2:$A$62,0))</f>
        <v>壬辰</v>
      </c>
      <c r="AS23">
        <f t="shared" si="103"/>
        <v>30</v>
      </c>
      <c r="AT23">
        <f t="shared" si="104"/>
        <v>38</v>
      </c>
      <c r="AU23" t="str">
        <f>INDEX(干支!$B$2:$B$62,MATCH(AT23+1,干支!$A$2:$A$62,0))</f>
        <v>壬戌</v>
      </c>
      <c r="AV23">
        <f t="shared" si="105"/>
        <v>73</v>
      </c>
      <c r="AW23">
        <f t="shared" si="106"/>
        <v>7</v>
      </c>
      <c r="AX23" t="str">
        <f>INDEX(干支!$B$2:$B$62,MATCH(AW23+1,干支!$A$2:$A$62,0))</f>
        <v>辛卯</v>
      </c>
      <c r="AY23">
        <f t="shared" si="107"/>
        <v>35</v>
      </c>
      <c r="AZ23">
        <f t="shared" si="108"/>
        <v>37</v>
      </c>
      <c r="BA23" t="str">
        <f>INDEX(干支!$B$2:$B$62,MATCH(AZ23+1,干支!$A$2:$A$62,0))</f>
        <v>辛酉</v>
      </c>
      <c r="BB23">
        <f t="shared" si="109"/>
        <v>78</v>
      </c>
      <c r="BC23">
        <f t="shared" si="110"/>
        <v>6</v>
      </c>
      <c r="BD23" t="str">
        <f>INDEX(干支!$B$2:$B$62,MATCH(BC23+1,干支!$A$2:$A$62,0))</f>
        <v>庚寅</v>
      </c>
      <c r="BE23">
        <f t="shared" si="111"/>
        <v>40</v>
      </c>
      <c r="BF23">
        <f t="shared" si="112"/>
        <v>36</v>
      </c>
      <c r="BG23" t="str">
        <f>INDEX(干支!$B$2:$B$62,MATCH(BF23+1,干支!$A$2:$A$62,0))</f>
        <v>庚申</v>
      </c>
    </row>
    <row r="24" spans="1:59">
      <c r="A24" s="3" t="s">
        <v>282</v>
      </c>
      <c r="D24">
        <v>154</v>
      </c>
      <c r="E24">
        <f t="shared" si="71"/>
        <v>143078</v>
      </c>
      <c r="F24">
        <f t="shared" si="72"/>
        <v>1489</v>
      </c>
      <c r="G24" t="str">
        <f t="shared" si="73"/>
        <v/>
      </c>
      <c r="H24" t="str">
        <f t="shared" si="74"/>
        <v/>
      </c>
      <c r="I24">
        <f t="shared" si="75"/>
        <v>5726</v>
      </c>
      <c r="J24">
        <f t="shared" si="76"/>
        <v>975</v>
      </c>
      <c r="K24">
        <f t="shared" si="77"/>
        <v>73</v>
      </c>
      <c r="L24" t="str">
        <f t="shared" si="78"/>
        <v>第3月</v>
      </c>
      <c r="M24" t="str">
        <f t="shared" si="79"/>
        <v>第9月</v>
      </c>
      <c r="N24" t="str">
        <f t="shared" si="80"/>
        <v/>
      </c>
      <c r="O24" t="str">
        <f t="shared" si="81"/>
        <v>第4月</v>
      </c>
      <c r="P24" t="str">
        <f t="shared" si="82"/>
        <v>第10月</v>
      </c>
      <c r="Q24" t="str">
        <f t="shared" si="83"/>
        <v/>
      </c>
      <c r="R24">
        <f t="shared" si="84"/>
        <v>18416</v>
      </c>
      <c r="S24">
        <f t="shared" si="85"/>
        <v>11</v>
      </c>
      <c r="T24">
        <f t="shared" si="86"/>
        <v>543840</v>
      </c>
      <c r="U24">
        <f t="shared" si="87"/>
        <v>32</v>
      </c>
      <c r="V24">
        <f t="shared" si="88"/>
        <v>0</v>
      </c>
      <c r="W24" t="str">
        <f>INDEX(干支!$B$2:$B$62,MATCH(V24+1,干支!$A$2:$A$62,0))</f>
        <v>甲申</v>
      </c>
      <c r="X24">
        <f t="shared" si="89"/>
        <v>75</v>
      </c>
      <c r="Y24">
        <f t="shared" si="90"/>
        <v>29</v>
      </c>
      <c r="Z24" t="str">
        <f>INDEX(干支!$B$2:$B$62,MATCH(Y24+1,干支!$A$2:$A$62,0))</f>
        <v>癸丑</v>
      </c>
      <c r="AA24">
        <f t="shared" si="91"/>
        <v>37</v>
      </c>
      <c r="AB24">
        <f t="shared" si="92"/>
        <v>59</v>
      </c>
      <c r="AC24" t="str">
        <f>INDEX(干支!$B$2:$B$62,MATCH(AB24+1,干支!$A$2:$A$62,0))</f>
        <v>癸未</v>
      </c>
      <c r="AD24">
        <f t="shared" si="93"/>
        <v>80</v>
      </c>
      <c r="AE24">
        <f t="shared" si="94"/>
        <v>28</v>
      </c>
      <c r="AF24" t="str">
        <f>INDEX(干支!$B$2:$B$62,MATCH(AE24+1,干支!$A$2:$A$62,0))</f>
        <v>壬子</v>
      </c>
      <c r="AG24">
        <f t="shared" si="95"/>
        <v>42</v>
      </c>
      <c r="AH24">
        <f t="shared" si="96"/>
        <v>58</v>
      </c>
      <c r="AI24" t="str">
        <f>INDEX(干支!$B$2:$B$62,MATCH(AH24+1,干支!$A$2:$A$62,0))</f>
        <v>壬午</v>
      </c>
      <c r="AJ24">
        <f t="shared" si="97"/>
        <v>4</v>
      </c>
      <c r="AK24">
        <f t="shared" si="98"/>
        <v>28</v>
      </c>
      <c r="AL24" t="str">
        <f>INDEX(干支!$B$2:$B$62,MATCH(AK24+1,干支!$A$2:$A$62,0))</f>
        <v>壬子</v>
      </c>
      <c r="AM24">
        <f t="shared" si="99"/>
        <v>47</v>
      </c>
      <c r="AN24">
        <f t="shared" si="100"/>
        <v>57</v>
      </c>
      <c r="AO24" t="str">
        <f>INDEX(干支!$B$2:$B$62,MATCH(AN24+1,干支!$A$2:$A$62,0))</f>
        <v>辛巳</v>
      </c>
      <c r="AP24">
        <f t="shared" si="101"/>
        <v>9</v>
      </c>
      <c r="AQ24">
        <f t="shared" si="102"/>
        <v>27</v>
      </c>
      <c r="AR24" t="str">
        <f>INDEX(干支!$B$2:$B$62,MATCH(AQ24+1,干支!$A$2:$A$62,0))</f>
        <v>辛亥</v>
      </c>
      <c r="AS24">
        <f t="shared" si="103"/>
        <v>52</v>
      </c>
      <c r="AT24">
        <f t="shared" si="104"/>
        <v>56</v>
      </c>
      <c r="AU24" t="str">
        <f>INDEX(干支!$B$2:$B$62,MATCH(AT24+1,干支!$A$2:$A$62,0))</f>
        <v>庚辰</v>
      </c>
      <c r="AV24">
        <f t="shared" si="105"/>
        <v>14</v>
      </c>
      <c r="AW24">
        <f t="shared" si="106"/>
        <v>26</v>
      </c>
      <c r="AX24" t="str">
        <f>INDEX(干支!$B$2:$B$62,MATCH(AW24+1,干支!$A$2:$A$62,0))</f>
        <v>庚戌</v>
      </c>
      <c r="AY24">
        <f t="shared" si="107"/>
        <v>57</v>
      </c>
      <c r="AZ24">
        <f t="shared" si="108"/>
        <v>55</v>
      </c>
      <c r="BA24" t="str">
        <f>INDEX(干支!$B$2:$B$62,MATCH(AZ24+1,干支!$A$2:$A$62,0))</f>
        <v>己卯</v>
      </c>
      <c r="BB24">
        <f t="shared" si="109"/>
        <v>19</v>
      </c>
      <c r="BC24">
        <f t="shared" si="110"/>
        <v>25</v>
      </c>
      <c r="BD24" t="str">
        <f>INDEX(干支!$B$2:$B$62,MATCH(BC24+1,干支!$A$2:$A$62,0))</f>
        <v>己酉</v>
      </c>
      <c r="BE24">
        <f t="shared" si="111"/>
        <v>62</v>
      </c>
      <c r="BF24">
        <f t="shared" si="112"/>
        <v>54</v>
      </c>
      <c r="BG24" t="str">
        <f>INDEX(干支!$B$2:$B$62,MATCH(BF24+1,干支!$A$2:$A$62,0))</f>
        <v>戊寅</v>
      </c>
    </row>
    <row r="25" spans="1:59">
      <c r="A25" s="3" t="s">
        <v>284</v>
      </c>
      <c r="D25">
        <v>150</v>
      </c>
      <c r="E25">
        <f t="shared" si="71"/>
        <v>143082</v>
      </c>
      <c r="F25">
        <f t="shared" si="72"/>
        <v>1493</v>
      </c>
      <c r="G25" t="str">
        <f t="shared" si="73"/>
        <v/>
      </c>
      <c r="H25" t="str">
        <f t="shared" si="74"/>
        <v/>
      </c>
      <c r="I25">
        <f t="shared" si="75"/>
        <v>5776</v>
      </c>
      <c r="J25">
        <f t="shared" si="76"/>
        <v>984</v>
      </c>
      <c r="K25">
        <f t="shared" si="77"/>
        <v>8</v>
      </c>
      <c r="L25" t="str">
        <f t="shared" si="78"/>
        <v>第6月</v>
      </c>
      <c r="M25" t="str">
        <f t="shared" si="79"/>
        <v>第12月</v>
      </c>
      <c r="N25" t="str">
        <f t="shared" si="80"/>
        <v/>
      </c>
      <c r="O25" t="str">
        <f t="shared" si="81"/>
        <v>天正</v>
      </c>
      <c r="P25" t="str">
        <f t="shared" si="82"/>
        <v>第6月</v>
      </c>
      <c r="Q25" t="str">
        <f t="shared" si="83"/>
        <v>第12月</v>
      </c>
      <c r="R25">
        <f t="shared" si="84"/>
        <v>18466</v>
      </c>
      <c r="S25">
        <f t="shared" si="85"/>
        <v>1</v>
      </c>
      <c r="T25">
        <f t="shared" si="86"/>
        <v>545316</v>
      </c>
      <c r="U25">
        <f t="shared" si="87"/>
        <v>76</v>
      </c>
      <c r="V25">
        <f t="shared" si="88"/>
        <v>36</v>
      </c>
      <c r="W25" t="str">
        <f>INDEX(干支!$B$2:$B$62,MATCH(V25+1,干支!$A$2:$A$62,0))</f>
        <v>庚申</v>
      </c>
      <c r="X25">
        <f t="shared" si="89"/>
        <v>38</v>
      </c>
      <c r="Y25">
        <f t="shared" si="90"/>
        <v>6</v>
      </c>
      <c r="Z25" t="str">
        <f>INDEX(干支!$B$2:$B$62,MATCH(Y25+1,干支!$A$2:$A$62,0))</f>
        <v>庚寅</v>
      </c>
      <c r="AA25">
        <f t="shared" si="91"/>
        <v>0</v>
      </c>
      <c r="AB25">
        <f t="shared" si="92"/>
        <v>36</v>
      </c>
      <c r="AC25" t="str">
        <f>INDEX(干支!$B$2:$B$62,MATCH(AB25+1,干支!$A$2:$A$62,0))</f>
        <v>庚申</v>
      </c>
      <c r="AD25">
        <f t="shared" si="93"/>
        <v>43</v>
      </c>
      <c r="AE25">
        <f t="shared" si="94"/>
        <v>5</v>
      </c>
      <c r="AF25" t="str">
        <f>INDEX(干支!$B$2:$B$62,MATCH(AE25+1,干支!$A$2:$A$62,0))</f>
        <v>己丑</v>
      </c>
      <c r="AG25">
        <f t="shared" si="95"/>
        <v>5</v>
      </c>
      <c r="AH25">
        <f t="shared" si="96"/>
        <v>35</v>
      </c>
      <c r="AI25" t="str">
        <f>INDEX(干支!$B$2:$B$62,MATCH(AH25+1,干支!$A$2:$A$62,0))</f>
        <v>己未</v>
      </c>
      <c r="AJ25">
        <f t="shared" si="97"/>
        <v>48</v>
      </c>
      <c r="AK25">
        <f t="shared" si="98"/>
        <v>4</v>
      </c>
      <c r="AL25" t="str">
        <f>INDEX(干支!$B$2:$B$62,MATCH(AK25+1,干支!$A$2:$A$62,0))</f>
        <v>戊子</v>
      </c>
      <c r="AM25">
        <f t="shared" si="99"/>
        <v>10</v>
      </c>
      <c r="AN25">
        <f t="shared" si="100"/>
        <v>34</v>
      </c>
      <c r="AO25" t="str">
        <f>INDEX(干支!$B$2:$B$62,MATCH(AN25+1,干支!$A$2:$A$62,0))</f>
        <v>戊午</v>
      </c>
      <c r="AP25">
        <f t="shared" si="101"/>
        <v>53</v>
      </c>
      <c r="AQ25">
        <f t="shared" si="102"/>
        <v>3</v>
      </c>
      <c r="AR25" t="str">
        <f>INDEX(干支!$B$2:$B$62,MATCH(AQ25+1,干支!$A$2:$A$62,0))</f>
        <v>丁亥</v>
      </c>
      <c r="AS25">
        <f t="shared" si="103"/>
        <v>15</v>
      </c>
      <c r="AT25">
        <f t="shared" si="104"/>
        <v>33</v>
      </c>
      <c r="AU25" t="str">
        <f>INDEX(干支!$B$2:$B$62,MATCH(AT25+1,干支!$A$2:$A$62,0))</f>
        <v>丁巳</v>
      </c>
      <c r="AV25">
        <f t="shared" si="105"/>
        <v>58</v>
      </c>
      <c r="AW25">
        <f t="shared" si="106"/>
        <v>2</v>
      </c>
      <c r="AX25" t="str">
        <f>INDEX(干支!$B$2:$B$62,MATCH(AW25+1,干支!$A$2:$A$62,0))</f>
        <v>丙戌</v>
      </c>
      <c r="AY25">
        <f t="shared" si="107"/>
        <v>20</v>
      </c>
      <c r="AZ25">
        <f t="shared" si="108"/>
        <v>32</v>
      </c>
      <c r="BA25" t="str">
        <f>INDEX(干支!$B$2:$B$62,MATCH(AZ25+1,干支!$A$2:$A$62,0))</f>
        <v>丙辰</v>
      </c>
      <c r="BB25">
        <f t="shared" si="109"/>
        <v>63</v>
      </c>
      <c r="BC25">
        <f t="shared" si="110"/>
        <v>1</v>
      </c>
      <c r="BD25" t="str">
        <f>INDEX(干支!$B$2:$B$62,MATCH(BC25+1,干支!$A$2:$A$62,0))</f>
        <v>乙酉</v>
      </c>
      <c r="BE25">
        <f t="shared" si="111"/>
        <v>25</v>
      </c>
      <c r="BF25">
        <f t="shared" si="112"/>
        <v>31</v>
      </c>
      <c r="BG25" t="str">
        <f>INDEX(干支!$B$2:$B$62,MATCH(BF25+1,干支!$A$2:$A$62,0))</f>
        <v>乙卯</v>
      </c>
    </row>
    <row r="26" spans="1:59">
      <c r="A26" s="3" t="s">
        <v>287</v>
      </c>
      <c r="D26">
        <v>149</v>
      </c>
      <c r="E26">
        <f t="shared" si="71"/>
        <v>143083</v>
      </c>
      <c r="F26">
        <f t="shared" si="72"/>
        <v>1494</v>
      </c>
      <c r="G26" t="str">
        <f t="shared" si="73"/>
        <v/>
      </c>
      <c r="H26" t="str">
        <f t="shared" si="74"/>
        <v/>
      </c>
      <c r="I26">
        <f t="shared" si="75"/>
        <v>5788</v>
      </c>
      <c r="J26">
        <f t="shared" si="76"/>
        <v>986</v>
      </c>
      <c r="K26">
        <f t="shared" si="77"/>
        <v>14</v>
      </c>
      <c r="L26" t="str">
        <f t="shared" si="78"/>
        <v>第6月</v>
      </c>
      <c r="M26" t="str">
        <f t="shared" si="79"/>
        <v>第12月</v>
      </c>
      <c r="N26" t="str">
        <f t="shared" si="80"/>
        <v/>
      </c>
      <c r="O26" t="str">
        <f t="shared" si="81"/>
        <v>第6月</v>
      </c>
      <c r="P26" t="str">
        <f t="shared" si="82"/>
        <v>第12月</v>
      </c>
      <c r="Q26" t="str">
        <f t="shared" si="83"/>
        <v/>
      </c>
      <c r="R26">
        <f t="shared" si="84"/>
        <v>18478</v>
      </c>
      <c r="S26">
        <f t="shared" si="85"/>
        <v>8</v>
      </c>
      <c r="T26">
        <f t="shared" si="86"/>
        <v>545671</v>
      </c>
      <c r="U26">
        <f t="shared" si="87"/>
        <v>25</v>
      </c>
      <c r="V26">
        <f t="shared" si="88"/>
        <v>31</v>
      </c>
      <c r="W26" t="str">
        <f>INDEX(干支!$B$2:$B$62,MATCH(V26+1,干支!$A$2:$A$62,0))</f>
        <v>乙卯</v>
      </c>
      <c r="X26">
        <f t="shared" si="89"/>
        <v>68</v>
      </c>
      <c r="Y26">
        <f t="shared" si="90"/>
        <v>60</v>
      </c>
      <c r="Z26" t="str">
        <f>INDEX(干支!$B$2:$B$62,MATCH(Y26+1,干支!$A$2:$A$62,0))</f>
        <v>甲申</v>
      </c>
      <c r="AA26">
        <f t="shared" si="91"/>
        <v>30</v>
      </c>
      <c r="AB26">
        <f t="shared" si="92"/>
        <v>30</v>
      </c>
      <c r="AC26" t="str">
        <f>INDEX(干支!$B$2:$B$62,MATCH(AB26+1,干支!$A$2:$A$62,0))</f>
        <v>甲寅</v>
      </c>
      <c r="AD26">
        <f t="shared" si="93"/>
        <v>73</v>
      </c>
      <c r="AE26">
        <f t="shared" si="94"/>
        <v>59</v>
      </c>
      <c r="AF26" t="str">
        <f>INDEX(干支!$B$2:$B$62,MATCH(AE26+1,干支!$A$2:$A$62,0))</f>
        <v>癸未</v>
      </c>
      <c r="AG26">
        <f t="shared" si="95"/>
        <v>35</v>
      </c>
      <c r="AH26">
        <f t="shared" si="96"/>
        <v>29</v>
      </c>
      <c r="AI26" t="str">
        <f>INDEX(干支!$B$2:$B$62,MATCH(AH26+1,干支!$A$2:$A$62,0))</f>
        <v>癸丑</v>
      </c>
      <c r="AJ26">
        <f t="shared" si="97"/>
        <v>78</v>
      </c>
      <c r="AK26">
        <f t="shared" si="98"/>
        <v>58</v>
      </c>
      <c r="AL26" t="str">
        <f>INDEX(干支!$B$2:$B$62,MATCH(AK26+1,干支!$A$2:$A$62,0))</f>
        <v>壬午</v>
      </c>
      <c r="AM26">
        <f t="shared" si="99"/>
        <v>40</v>
      </c>
      <c r="AN26">
        <f t="shared" si="100"/>
        <v>28</v>
      </c>
      <c r="AO26" t="str">
        <f>INDEX(干支!$B$2:$B$62,MATCH(AN26+1,干支!$A$2:$A$62,0))</f>
        <v>壬子</v>
      </c>
      <c r="AP26">
        <f t="shared" si="101"/>
        <v>2</v>
      </c>
      <c r="AQ26">
        <f t="shared" si="102"/>
        <v>58</v>
      </c>
      <c r="AR26" t="str">
        <f>INDEX(干支!$B$2:$B$62,MATCH(AQ26+1,干支!$A$2:$A$62,0))</f>
        <v>壬午</v>
      </c>
      <c r="AS26">
        <f t="shared" si="103"/>
        <v>45</v>
      </c>
      <c r="AT26">
        <f t="shared" si="104"/>
        <v>27</v>
      </c>
      <c r="AU26" t="str">
        <f>INDEX(干支!$B$2:$B$62,MATCH(AT26+1,干支!$A$2:$A$62,0))</f>
        <v>辛亥</v>
      </c>
      <c r="AV26">
        <f t="shared" si="105"/>
        <v>7</v>
      </c>
      <c r="AW26">
        <f t="shared" si="106"/>
        <v>57</v>
      </c>
      <c r="AX26" t="str">
        <f>INDEX(干支!$B$2:$B$62,MATCH(AW26+1,干支!$A$2:$A$62,0))</f>
        <v>辛巳</v>
      </c>
      <c r="AY26">
        <f t="shared" si="107"/>
        <v>50</v>
      </c>
      <c r="AZ26">
        <f t="shared" si="108"/>
        <v>26</v>
      </c>
      <c r="BA26" t="str">
        <f>INDEX(干支!$B$2:$B$62,MATCH(AZ26+1,干支!$A$2:$A$62,0))</f>
        <v>庚戌</v>
      </c>
      <c r="BB26">
        <f t="shared" si="109"/>
        <v>12</v>
      </c>
      <c r="BC26">
        <f t="shared" si="110"/>
        <v>56</v>
      </c>
      <c r="BD26" t="str">
        <f>INDEX(干支!$B$2:$B$62,MATCH(BC26+1,干支!$A$2:$A$62,0))</f>
        <v>庚辰</v>
      </c>
      <c r="BE26">
        <f t="shared" si="111"/>
        <v>55</v>
      </c>
      <c r="BF26">
        <f t="shared" si="112"/>
        <v>25</v>
      </c>
      <c r="BG26" t="str">
        <f>INDEX(干支!$B$2:$B$62,MATCH(BF26+1,干支!$A$2:$A$62,0))</f>
        <v>己酉</v>
      </c>
    </row>
    <row r="27" spans="1:59">
      <c r="A27" s="3" t="s">
        <v>290</v>
      </c>
      <c r="D27">
        <v>148</v>
      </c>
      <c r="E27">
        <f t="shared" si="71"/>
        <v>143084</v>
      </c>
      <c r="F27">
        <f t="shared" si="72"/>
        <v>1495</v>
      </c>
      <c r="G27" t="str">
        <f t="shared" si="73"/>
        <v>有</v>
      </c>
      <c r="H27" t="str">
        <f t="shared" si="74"/>
        <v>閏7月</v>
      </c>
      <c r="I27">
        <f t="shared" si="75"/>
        <v>5800</v>
      </c>
      <c r="J27">
        <f t="shared" si="76"/>
        <v>988</v>
      </c>
      <c r="K27">
        <f t="shared" si="77"/>
        <v>20</v>
      </c>
      <c r="L27" t="str">
        <f t="shared" si="78"/>
        <v>第5月</v>
      </c>
      <c r="M27" t="str">
        <f t="shared" si="79"/>
        <v>第11月</v>
      </c>
      <c r="N27" t="str">
        <f t="shared" si="80"/>
        <v/>
      </c>
      <c r="O27" t="str">
        <f t="shared" si="81"/>
        <v>第6月</v>
      </c>
      <c r="P27" t="str">
        <f t="shared" si="82"/>
        <v>第12月</v>
      </c>
      <c r="Q27" t="str">
        <f t="shared" si="83"/>
        <v/>
      </c>
      <c r="R27">
        <f t="shared" si="84"/>
        <v>18490</v>
      </c>
      <c r="S27">
        <f t="shared" si="85"/>
        <v>15</v>
      </c>
      <c r="T27">
        <f t="shared" si="86"/>
        <v>546025</v>
      </c>
      <c r="U27">
        <f t="shared" si="87"/>
        <v>55</v>
      </c>
      <c r="V27">
        <f t="shared" si="88"/>
        <v>25</v>
      </c>
      <c r="W27" t="str">
        <f>INDEX(干支!$B$2:$B$62,MATCH(V27+1,干支!$A$2:$A$62,0))</f>
        <v>己酉</v>
      </c>
      <c r="X27">
        <f t="shared" si="89"/>
        <v>17</v>
      </c>
      <c r="Y27">
        <f t="shared" si="90"/>
        <v>55</v>
      </c>
      <c r="Z27" t="str">
        <f>INDEX(干支!$B$2:$B$62,MATCH(Y27+1,干支!$A$2:$A$62,0))</f>
        <v>己卯</v>
      </c>
      <c r="AA27">
        <f t="shared" si="91"/>
        <v>60</v>
      </c>
      <c r="AB27">
        <f t="shared" si="92"/>
        <v>24</v>
      </c>
      <c r="AC27" t="str">
        <f>INDEX(干支!$B$2:$B$62,MATCH(AB27+1,干支!$A$2:$A$62,0))</f>
        <v>戊申</v>
      </c>
      <c r="AD27">
        <f t="shared" si="93"/>
        <v>22</v>
      </c>
      <c r="AE27">
        <f t="shared" si="94"/>
        <v>54</v>
      </c>
      <c r="AF27" t="str">
        <f>INDEX(干支!$B$2:$B$62,MATCH(AE27+1,干支!$A$2:$A$62,0))</f>
        <v>戊寅</v>
      </c>
      <c r="AG27">
        <f t="shared" si="95"/>
        <v>65</v>
      </c>
      <c r="AH27">
        <f t="shared" si="96"/>
        <v>23</v>
      </c>
      <c r="AI27" t="str">
        <f>INDEX(干支!$B$2:$B$62,MATCH(AH27+1,干支!$A$2:$A$62,0))</f>
        <v>丁未</v>
      </c>
      <c r="AJ27">
        <f t="shared" si="97"/>
        <v>27</v>
      </c>
      <c r="AK27">
        <f t="shared" si="98"/>
        <v>53</v>
      </c>
      <c r="AL27" t="str">
        <f>INDEX(干支!$B$2:$B$62,MATCH(AK27+1,干支!$A$2:$A$62,0))</f>
        <v>丁丑</v>
      </c>
      <c r="AM27">
        <f t="shared" si="99"/>
        <v>70</v>
      </c>
      <c r="AN27">
        <f t="shared" si="100"/>
        <v>22</v>
      </c>
      <c r="AO27" t="str">
        <f>INDEX(干支!$B$2:$B$62,MATCH(AN27+1,干支!$A$2:$A$62,0))</f>
        <v>丙午</v>
      </c>
      <c r="AP27">
        <f t="shared" si="101"/>
        <v>32</v>
      </c>
      <c r="AQ27">
        <f t="shared" si="102"/>
        <v>52</v>
      </c>
      <c r="AR27" t="str">
        <f>INDEX(干支!$B$2:$B$62,MATCH(AQ27+1,干支!$A$2:$A$62,0))</f>
        <v>丙子</v>
      </c>
      <c r="AS27">
        <f t="shared" si="103"/>
        <v>75</v>
      </c>
      <c r="AT27">
        <f t="shared" si="104"/>
        <v>21</v>
      </c>
      <c r="AU27" t="str">
        <f>INDEX(干支!$B$2:$B$62,MATCH(AT27+1,干支!$A$2:$A$62,0))</f>
        <v>乙巳</v>
      </c>
      <c r="AV27">
        <f t="shared" si="105"/>
        <v>37</v>
      </c>
      <c r="AW27">
        <f t="shared" si="106"/>
        <v>51</v>
      </c>
      <c r="AX27" t="str">
        <f>INDEX(干支!$B$2:$B$62,MATCH(AW27+1,干支!$A$2:$A$62,0))</f>
        <v>乙亥</v>
      </c>
      <c r="AY27">
        <f t="shared" si="107"/>
        <v>80</v>
      </c>
      <c r="AZ27">
        <f t="shared" si="108"/>
        <v>20</v>
      </c>
      <c r="BA27" t="str">
        <f>INDEX(干支!$B$2:$B$62,MATCH(AZ27+1,干支!$A$2:$A$62,0))</f>
        <v>甲辰</v>
      </c>
      <c r="BB27">
        <f t="shared" si="109"/>
        <v>42</v>
      </c>
      <c r="BC27">
        <f t="shared" si="110"/>
        <v>50</v>
      </c>
      <c r="BD27" t="str">
        <f>INDEX(干支!$B$2:$B$62,MATCH(BC27+1,干支!$A$2:$A$62,0))</f>
        <v>甲戌</v>
      </c>
      <c r="BE27">
        <f t="shared" si="111"/>
        <v>4</v>
      </c>
      <c r="BF27">
        <f t="shared" si="112"/>
        <v>20</v>
      </c>
      <c r="BG27" t="str">
        <f>INDEX(干支!$B$2:$B$62,MATCH(BF27+1,干支!$A$2:$A$62,0))</f>
        <v>甲辰</v>
      </c>
    </row>
    <row r="28" spans="1:59">
      <c r="A28" s="3" t="s">
        <v>293</v>
      </c>
      <c r="D28">
        <v>147</v>
      </c>
      <c r="E28">
        <f t="shared" si="71"/>
        <v>143085</v>
      </c>
      <c r="F28">
        <f t="shared" si="72"/>
        <v>1496</v>
      </c>
      <c r="G28" t="str">
        <f t="shared" si="73"/>
        <v/>
      </c>
      <c r="H28" t="str">
        <f t="shared" si="74"/>
        <v/>
      </c>
      <c r="I28">
        <f t="shared" si="75"/>
        <v>5813</v>
      </c>
      <c r="J28">
        <f t="shared" si="76"/>
        <v>990</v>
      </c>
      <c r="K28">
        <f t="shared" si="77"/>
        <v>49</v>
      </c>
      <c r="L28" t="str">
        <f t="shared" si="78"/>
        <v>第4月</v>
      </c>
      <c r="M28" t="str">
        <f t="shared" si="79"/>
        <v>第10月</v>
      </c>
      <c r="N28" t="str">
        <f t="shared" si="80"/>
        <v/>
      </c>
      <c r="O28" t="str">
        <f t="shared" si="81"/>
        <v>第5月</v>
      </c>
      <c r="P28" t="str">
        <f t="shared" si="82"/>
        <v>第11月</v>
      </c>
      <c r="Q28" t="str">
        <f t="shared" si="83"/>
        <v/>
      </c>
      <c r="R28">
        <f t="shared" si="84"/>
        <v>18503</v>
      </c>
      <c r="S28">
        <f t="shared" si="85"/>
        <v>3</v>
      </c>
      <c r="T28">
        <f t="shared" si="86"/>
        <v>546409</v>
      </c>
      <c r="U28">
        <f t="shared" si="87"/>
        <v>47</v>
      </c>
      <c r="V28">
        <f t="shared" si="88"/>
        <v>49</v>
      </c>
      <c r="W28" t="str">
        <f>INDEX(干支!$B$2:$B$62,MATCH(V28+1,干支!$A$2:$A$62,0))</f>
        <v>癸酉</v>
      </c>
      <c r="X28">
        <f t="shared" si="89"/>
        <v>9</v>
      </c>
      <c r="Y28">
        <f t="shared" si="90"/>
        <v>19</v>
      </c>
      <c r="Z28" t="str">
        <f>INDEX(干支!$B$2:$B$62,MATCH(Y28+1,干支!$A$2:$A$62,0))</f>
        <v>癸卯</v>
      </c>
      <c r="AA28">
        <f t="shared" si="91"/>
        <v>52</v>
      </c>
      <c r="AB28">
        <f t="shared" si="92"/>
        <v>48</v>
      </c>
      <c r="AC28" t="str">
        <f>INDEX(干支!$B$2:$B$62,MATCH(AB28+1,干支!$A$2:$A$62,0))</f>
        <v>壬申</v>
      </c>
      <c r="AD28">
        <f t="shared" si="93"/>
        <v>14</v>
      </c>
      <c r="AE28">
        <f t="shared" si="94"/>
        <v>18</v>
      </c>
      <c r="AF28" t="str">
        <f>INDEX(干支!$B$2:$B$62,MATCH(AE28+1,干支!$A$2:$A$62,0))</f>
        <v>壬寅</v>
      </c>
      <c r="AG28">
        <f t="shared" si="95"/>
        <v>57</v>
      </c>
      <c r="AH28">
        <f t="shared" si="96"/>
        <v>47</v>
      </c>
      <c r="AI28" t="str">
        <f>INDEX(干支!$B$2:$B$62,MATCH(AH28+1,干支!$A$2:$A$62,0))</f>
        <v>辛未</v>
      </c>
      <c r="AJ28">
        <f t="shared" si="97"/>
        <v>19</v>
      </c>
      <c r="AK28">
        <f t="shared" si="98"/>
        <v>17</v>
      </c>
      <c r="AL28" t="str">
        <f>INDEX(干支!$B$2:$B$62,MATCH(AK28+1,干支!$A$2:$A$62,0))</f>
        <v>辛丑</v>
      </c>
      <c r="AM28">
        <f t="shared" si="99"/>
        <v>62</v>
      </c>
      <c r="AN28">
        <f t="shared" si="100"/>
        <v>46</v>
      </c>
      <c r="AO28" t="str">
        <f>INDEX(干支!$B$2:$B$62,MATCH(AN28+1,干支!$A$2:$A$62,0))</f>
        <v>庚午</v>
      </c>
      <c r="AP28">
        <f t="shared" si="101"/>
        <v>24</v>
      </c>
      <c r="AQ28">
        <f t="shared" si="102"/>
        <v>16</v>
      </c>
      <c r="AR28" t="str">
        <f>INDEX(干支!$B$2:$B$62,MATCH(AQ28+1,干支!$A$2:$A$62,0))</f>
        <v>庚子</v>
      </c>
      <c r="AS28">
        <f t="shared" si="103"/>
        <v>67</v>
      </c>
      <c r="AT28">
        <f t="shared" si="104"/>
        <v>45</v>
      </c>
      <c r="AU28" t="str">
        <f>INDEX(干支!$B$2:$B$62,MATCH(AT28+1,干支!$A$2:$A$62,0))</f>
        <v>己巳</v>
      </c>
      <c r="AV28">
        <f t="shared" si="105"/>
        <v>29</v>
      </c>
      <c r="AW28">
        <f t="shared" si="106"/>
        <v>15</v>
      </c>
      <c r="AX28" t="str">
        <f>INDEX(干支!$B$2:$B$62,MATCH(AW28+1,干支!$A$2:$A$62,0))</f>
        <v>己亥</v>
      </c>
      <c r="AY28">
        <f t="shared" si="107"/>
        <v>72</v>
      </c>
      <c r="AZ28">
        <f t="shared" si="108"/>
        <v>44</v>
      </c>
      <c r="BA28" t="str">
        <f>INDEX(干支!$B$2:$B$62,MATCH(AZ28+1,干支!$A$2:$A$62,0))</f>
        <v>戊辰</v>
      </c>
      <c r="BB28">
        <f t="shared" si="109"/>
        <v>34</v>
      </c>
      <c r="BC28">
        <f t="shared" si="110"/>
        <v>14</v>
      </c>
      <c r="BD28" t="str">
        <f>INDEX(干支!$B$2:$B$62,MATCH(BC28+1,干支!$A$2:$A$62,0))</f>
        <v>戊戌</v>
      </c>
      <c r="BE28">
        <f t="shared" si="111"/>
        <v>77</v>
      </c>
      <c r="BF28">
        <f t="shared" si="112"/>
        <v>43</v>
      </c>
      <c r="BG28" t="str">
        <f>INDEX(干支!$B$2:$B$62,MATCH(BF28+1,干支!$A$2:$A$62,0))</f>
        <v>丁卯</v>
      </c>
    </row>
    <row r="29" spans="1:59">
      <c r="A29" s="3" t="s">
        <v>295</v>
      </c>
      <c r="D29">
        <v>144</v>
      </c>
      <c r="E29">
        <f t="shared" si="71"/>
        <v>143088</v>
      </c>
      <c r="F29">
        <f t="shared" si="72"/>
        <v>1499</v>
      </c>
      <c r="G29" t="str">
        <f t="shared" si="73"/>
        <v/>
      </c>
      <c r="H29" t="str">
        <f t="shared" si="74"/>
        <v/>
      </c>
      <c r="I29">
        <f t="shared" si="75"/>
        <v>5850</v>
      </c>
      <c r="J29">
        <f t="shared" si="76"/>
        <v>996</v>
      </c>
      <c r="K29">
        <f t="shared" si="77"/>
        <v>90</v>
      </c>
      <c r="L29" t="str">
        <f t="shared" si="78"/>
        <v>第2月</v>
      </c>
      <c r="M29" t="str">
        <f t="shared" si="79"/>
        <v>第8月</v>
      </c>
      <c r="N29" t="str">
        <f t="shared" si="80"/>
        <v/>
      </c>
      <c r="O29" t="str">
        <f t="shared" si="81"/>
        <v>第3月</v>
      </c>
      <c r="P29" t="str">
        <f t="shared" si="82"/>
        <v>第9月</v>
      </c>
      <c r="Q29" t="str">
        <f t="shared" si="83"/>
        <v/>
      </c>
      <c r="R29">
        <f t="shared" si="84"/>
        <v>18540</v>
      </c>
      <c r="S29">
        <f t="shared" si="85"/>
        <v>5</v>
      </c>
      <c r="T29">
        <f t="shared" si="86"/>
        <v>547502</v>
      </c>
      <c r="U29">
        <f t="shared" si="87"/>
        <v>18</v>
      </c>
      <c r="V29">
        <f t="shared" si="88"/>
        <v>2</v>
      </c>
      <c r="W29" t="str">
        <f>INDEX(干支!$B$2:$B$62,MATCH(V29+1,干支!$A$2:$A$62,0))</f>
        <v>丙戌</v>
      </c>
      <c r="X29">
        <f t="shared" si="89"/>
        <v>61</v>
      </c>
      <c r="Y29">
        <f t="shared" si="90"/>
        <v>31</v>
      </c>
      <c r="Z29" t="str">
        <f>INDEX(干支!$B$2:$B$62,MATCH(Y29+1,干支!$A$2:$A$62,0))</f>
        <v>乙卯</v>
      </c>
      <c r="AA29">
        <f t="shared" si="91"/>
        <v>23</v>
      </c>
      <c r="AB29">
        <f t="shared" si="92"/>
        <v>1</v>
      </c>
      <c r="AC29" t="str">
        <f>INDEX(干支!$B$2:$B$62,MATCH(AB29+1,干支!$A$2:$A$62,0))</f>
        <v>乙酉</v>
      </c>
      <c r="AD29">
        <f t="shared" si="93"/>
        <v>66</v>
      </c>
      <c r="AE29">
        <f t="shared" si="94"/>
        <v>30</v>
      </c>
      <c r="AF29" t="str">
        <f>INDEX(干支!$B$2:$B$62,MATCH(AE29+1,干支!$A$2:$A$62,0))</f>
        <v>甲寅</v>
      </c>
      <c r="AG29">
        <f t="shared" si="95"/>
        <v>28</v>
      </c>
      <c r="AH29">
        <f t="shared" si="96"/>
        <v>60</v>
      </c>
      <c r="AI29" t="str">
        <f>INDEX(干支!$B$2:$B$62,MATCH(AH29+1,干支!$A$2:$A$62,0))</f>
        <v>甲申</v>
      </c>
      <c r="AJ29">
        <f t="shared" si="97"/>
        <v>71</v>
      </c>
      <c r="AK29">
        <f t="shared" si="98"/>
        <v>29</v>
      </c>
      <c r="AL29" t="str">
        <f>INDEX(干支!$B$2:$B$62,MATCH(AK29+1,干支!$A$2:$A$62,0))</f>
        <v>癸丑</v>
      </c>
      <c r="AM29">
        <f t="shared" si="99"/>
        <v>33</v>
      </c>
      <c r="AN29">
        <f t="shared" si="100"/>
        <v>59</v>
      </c>
      <c r="AO29" t="str">
        <f>INDEX(干支!$B$2:$B$62,MATCH(AN29+1,干支!$A$2:$A$62,0))</f>
        <v>癸未</v>
      </c>
      <c r="AP29">
        <f t="shared" si="101"/>
        <v>76</v>
      </c>
      <c r="AQ29">
        <f t="shared" si="102"/>
        <v>28</v>
      </c>
      <c r="AR29" t="str">
        <f>INDEX(干支!$B$2:$B$62,MATCH(AQ29+1,干支!$A$2:$A$62,0))</f>
        <v>壬子</v>
      </c>
      <c r="AS29">
        <f t="shared" si="103"/>
        <v>38</v>
      </c>
      <c r="AT29">
        <f t="shared" si="104"/>
        <v>58</v>
      </c>
      <c r="AU29" t="str">
        <f>INDEX(干支!$B$2:$B$62,MATCH(AT29+1,干支!$A$2:$A$62,0))</f>
        <v>壬午</v>
      </c>
      <c r="AV29">
        <f t="shared" si="105"/>
        <v>0</v>
      </c>
      <c r="AW29">
        <f t="shared" si="106"/>
        <v>28</v>
      </c>
      <c r="AX29" t="str">
        <f>INDEX(干支!$B$2:$B$62,MATCH(AW29+1,干支!$A$2:$A$62,0))</f>
        <v>壬子</v>
      </c>
      <c r="AY29">
        <f t="shared" si="107"/>
        <v>43</v>
      </c>
      <c r="AZ29">
        <f t="shared" si="108"/>
        <v>57</v>
      </c>
      <c r="BA29" t="str">
        <f>INDEX(干支!$B$2:$B$62,MATCH(AZ29+1,干支!$A$2:$A$62,0))</f>
        <v>辛巳</v>
      </c>
      <c r="BB29">
        <f t="shared" si="109"/>
        <v>5</v>
      </c>
      <c r="BC29">
        <f t="shared" si="110"/>
        <v>27</v>
      </c>
      <c r="BD29" t="str">
        <f>INDEX(干支!$B$2:$B$62,MATCH(BC29+1,干支!$A$2:$A$62,0))</f>
        <v>辛亥</v>
      </c>
      <c r="BE29">
        <f t="shared" si="111"/>
        <v>48</v>
      </c>
      <c r="BF29">
        <f t="shared" si="112"/>
        <v>56</v>
      </c>
      <c r="BG29" t="str">
        <f>INDEX(干支!$B$2:$B$62,MATCH(BF29+1,干支!$A$2:$A$62,0))</f>
        <v>庚辰</v>
      </c>
    </row>
    <row r="30" spans="1:59">
      <c r="A30" s="3" t="s">
        <v>298</v>
      </c>
      <c r="D30">
        <v>143</v>
      </c>
      <c r="E30">
        <f t="shared" si="71"/>
        <v>143089</v>
      </c>
      <c r="F30">
        <f t="shared" si="72"/>
        <v>1500</v>
      </c>
      <c r="G30" t="str">
        <f t="shared" si="73"/>
        <v>有</v>
      </c>
      <c r="H30" t="str">
        <f t="shared" si="74"/>
        <v>閏12月</v>
      </c>
      <c r="I30">
        <f t="shared" si="75"/>
        <v>5862</v>
      </c>
      <c r="J30">
        <f t="shared" si="76"/>
        <v>998</v>
      </c>
      <c r="K30">
        <f t="shared" si="77"/>
        <v>96</v>
      </c>
      <c r="L30" t="str">
        <f t="shared" si="78"/>
        <v>第2月</v>
      </c>
      <c r="M30" t="str">
        <f t="shared" si="79"/>
        <v>第8月</v>
      </c>
      <c r="N30" t="str">
        <f t="shared" si="80"/>
        <v/>
      </c>
      <c r="O30" t="str">
        <f t="shared" si="81"/>
        <v>第3月</v>
      </c>
      <c r="P30" t="str">
        <f t="shared" si="82"/>
        <v>第9月</v>
      </c>
      <c r="Q30" t="str">
        <f t="shared" si="83"/>
        <v/>
      </c>
      <c r="R30">
        <f t="shared" si="84"/>
        <v>18552</v>
      </c>
      <c r="S30">
        <f t="shared" si="85"/>
        <v>12</v>
      </c>
      <c r="T30">
        <f t="shared" si="86"/>
        <v>547856</v>
      </c>
      <c r="U30">
        <f t="shared" si="87"/>
        <v>48</v>
      </c>
      <c r="V30">
        <f t="shared" si="88"/>
        <v>56</v>
      </c>
      <c r="W30" t="str">
        <f>INDEX(干支!$B$2:$B$62,MATCH(V30+1,干支!$A$2:$A$62,0))</f>
        <v>庚辰</v>
      </c>
      <c r="X30">
        <f t="shared" si="89"/>
        <v>10</v>
      </c>
      <c r="Y30">
        <f t="shared" si="90"/>
        <v>26</v>
      </c>
      <c r="Z30" t="str">
        <f>INDEX(干支!$B$2:$B$62,MATCH(Y30+1,干支!$A$2:$A$62,0))</f>
        <v>庚戌</v>
      </c>
      <c r="AA30">
        <f t="shared" si="91"/>
        <v>53</v>
      </c>
      <c r="AB30">
        <f t="shared" si="92"/>
        <v>55</v>
      </c>
      <c r="AC30" t="str">
        <f>INDEX(干支!$B$2:$B$62,MATCH(AB30+1,干支!$A$2:$A$62,0))</f>
        <v>己卯</v>
      </c>
      <c r="AD30">
        <f t="shared" si="93"/>
        <v>15</v>
      </c>
      <c r="AE30">
        <f t="shared" si="94"/>
        <v>25</v>
      </c>
      <c r="AF30" t="str">
        <f>INDEX(干支!$B$2:$B$62,MATCH(AE30+1,干支!$A$2:$A$62,0))</f>
        <v>己酉</v>
      </c>
      <c r="AG30">
        <f t="shared" si="95"/>
        <v>58</v>
      </c>
      <c r="AH30">
        <f t="shared" si="96"/>
        <v>54</v>
      </c>
      <c r="AI30" t="str">
        <f>INDEX(干支!$B$2:$B$62,MATCH(AH30+1,干支!$A$2:$A$62,0))</f>
        <v>戊寅</v>
      </c>
      <c r="AJ30">
        <f t="shared" si="97"/>
        <v>20</v>
      </c>
      <c r="AK30">
        <f t="shared" si="98"/>
        <v>24</v>
      </c>
      <c r="AL30" t="str">
        <f>INDEX(干支!$B$2:$B$62,MATCH(AK30+1,干支!$A$2:$A$62,0))</f>
        <v>戊申</v>
      </c>
      <c r="AM30">
        <f t="shared" si="99"/>
        <v>63</v>
      </c>
      <c r="AN30">
        <f t="shared" si="100"/>
        <v>53</v>
      </c>
      <c r="AO30" t="str">
        <f>INDEX(干支!$B$2:$B$62,MATCH(AN30+1,干支!$A$2:$A$62,0))</f>
        <v>丁丑</v>
      </c>
      <c r="AP30">
        <f t="shared" si="101"/>
        <v>25</v>
      </c>
      <c r="AQ30">
        <f t="shared" si="102"/>
        <v>23</v>
      </c>
      <c r="AR30" t="str">
        <f>INDEX(干支!$B$2:$B$62,MATCH(AQ30+1,干支!$A$2:$A$62,0))</f>
        <v>丁未</v>
      </c>
      <c r="AS30">
        <f t="shared" si="103"/>
        <v>68</v>
      </c>
      <c r="AT30">
        <f t="shared" si="104"/>
        <v>52</v>
      </c>
      <c r="AU30" t="str">
        <f>INDEX(干支!$B$2:$B$62,MATCH(AT30+1,干支!$A$2:$A$62,0))</f>
        <v>丙子</v>
      </c>
      <c r="AV30">
        <f t="shared" si="105"/>
        <v>30</v>
      </c>
      <c r="AW30">
        <f t="shared" si="106"/>
        <v>22</v>
      </c>
      <c r="AX30" t="str">
        <f>INDEX(干支!$B$2:$B$62,MATCH(AW30+1,干支!$A$2:$A$62,0))</f>
        <v>丙午</v>
      </c>
      <c r="AY30">
        <f t="shared" si="107"/>
        <v>73</v>
      </c>
      <c r="AZ30">
        <f t="shared" si="108"/>
        <v>51</v>
      </c>
      <c r="BA30" t="str">
        <f>INDEX(干支!$B$2:$B$62,MATCH(AZ30+1,干支!$A$2:$A$62,0))</f>
        <v>乙亥</v>
      </c>
      <c r="BB30">
        <f t="shared" si="109"/>
        <v>35</v>
      </c>
      <c r="BC30">
        <f t="shared" si="110"/>
        <v>21</v>
      </c>
      <c r="BD30" t="str">
        <f>INDEX(干支!$B$2:$B$62,MATCH(BC30+1,干支!$A$2:$A$62,0))</f>
        <v>乙巳</v>
      </c>
      <c r="BE30">
        <f t="shared" si="111"/>
        <v>78</v>
      </c>
      <c r="BF30">
        <f t="shared" si="112"/>
        <v>50</v>
      </c>
      <c r="BG30" t="str">
        <f>INDEX(干支!$B$2:$B$62,MATCH(BF30+1,干支!$A$2:$A$62,0))</f>
        <v>甲戌</v>
      </c>
    </row>
    <row r="31" spans="1:59" hidden="1">
      <c r="A31" s="3" t="s">
        <v>500</v>
      </c>
      <c r="D31">
        <v>140</v>
      </c>
      <c r="E31">
        <f t="shared" si="71"/>
        <v>143092</v>
      </c>
      <c r="F31">
        <f t="shared" si="72"/>
        <v>1503</v>
      </c>
      <c r="G31" t="str">
        <f t="shared" si="73"/>
        <v>有</v>
      </c>
      <c r="H31" t="str">
        <f t="shared" si="74"/>
        <v>閏9月</v>
      </c>
      <c r="I31">
        <f t="shared" si="75"/>
        <v>5899</v>
      </c>
      <c r="J31">
        <f t="shared" si="76"/>
        <v>1005</v>
      </c>
      <c r="K31">
        <f t="shared" si="77"/>
        <v>2</v>
      </c>
      <c r="L31" t="str">
        <f t="shared" si="78"/>
        <v>第6月</v>
      </c>
      <c r="M31" t="str">
        <f t="shared" si="79"/>
        <v>第12月</v>
      </c>
      <c r="N31" t="str">
        <f t="shared" si="80"/>
        <v/>
      </c>
      <c r="O31" t="str">
        <f t="shared" si="81"/>
        <v>天正</v>
      </c>
      <c r="P31" t="str">
        <f t="shared" si="82"/>
        <v>第6月</v>
      </c>
      <c r="Q31" t="str">
        <f t="shared" si="83"/>
        <v>第13月</v>
      </c>
      <c r="R31">
        <f t="shared" si="84"/>
        <v>18589</v>
      </c>
      <c r="S31">
        <f t="shared" si="85"/>
        <v>14</v>
      </c>
      <c r="T31">
        <f t="shared" si="86"/>
        <v>548949</v>
      </c>
      <c r="U31">
        <f t="shared" si="87"/>
        <v>19</v>
      </c>
      <c r="V31">
        <f t="shared" si="88"/>
        <v>9</v>
      </c>
      <c r="W31" t="str">
        <f>INDEX(干支!$B$2:$B$62,MATCH(V31+1,干支!$A$2:$A$62,0))</f>
        <v>癸巳</v>
      </c>
      <c r="X31">
        <f t="shared" si="89"/>
        <v>62</v>
      </c>
      <c r="Y31">
        <f t="shared" si="90"/>
        <v>38</v>
      </c>
      <c r="Z31" t="str">
        <f>INDEX(干支!$B$2:$B$62,MATCH(Y31+1,干支!$A$2:$A$62,0))</f>
        <v>壬戌</v>
      </c>
      <c r="AA31">
        <f t="shared" si="91"/>
        <v>24</v>
      </c>
      <c r="AB31">
        <f t="shared" si="92"/>
        <v>8</v>
      </c>
      <c r="AC31" t="str">
        <f>INDEX(干支!$B$2:$B$62,MATCH(AB31+1,干支!$A$2:$A$62,0))</f>
        <v>壬辰</v>
      </c>
      <c r="AD31">
        <f t="shared" si="93"/>
        <v>67</v>
      </c>
      <c r="AE31">
        <f t="shared" si="94"/>
        <v>37</v>
      </c>
      <c r="AF31" t="str">
        <f>INDEX(干支!$B$2:$B$62,MATCH(AE31+1,干支!$A$2:$A$62,0))</f>
        <v>辛酉</v>
      </c>
      <c r="AG31">
        <f t="shared" si="95"/>
        <v>29</v>
      </c>
      <c r="AH31">
        <f t="shared" si="96"/>
        <v>7</v>
      </c>
      <c r="AI31" t="str">
        <f>INDEX(干支!$B$2:$B$62,MATCH(AH31+1,干支!$A$2:$A$62,0))</f>
        <v>辛卯</v>
      </c>
      <c r="AJ31">
        <f t="shared" si="97"/>
        <v>72</v>
      </c>
      <c r="AK31">
        <f t="shared" si="98"/>
        <v>36</v>
      </c>
      <c r="AL31" t="str">
        <f>INDEX(干支!$B$2:$B$62,MATCH(AK31+1,干支!$A$2:$A$62,0))</f>
        <v>庚申</v>
      </c>
      <c r="AM31">
        <f t="shared" si="99"/>
        <v>34</v>
      </c>
      <c r="AN31">
        <f t="shared" si="100"/>
        <v>6</v>
      </c>
      <c r="AO31" t="str">
        <f>INDEX(干支!$B$2:$B$62,MATCH(AN31+1,干支!$A$2:$A$62,0))</f>
        <v>庚寅</v>
      </c>
      <c r="AP31">
        <f t="shared" si="101"/>
        <v>77</v>
      </c>
      <c r="AQ31">
        <f t="shared" si="102"/>
        <v>35</v>
      </c>
      <c r="AR31" t="str">
        <f>INDEX(干支!$B$2:$B$62,MATCH(AQ31+1,干支!$A$2:$A$62,0))</f>
        <v>己未</v>
      </c>
      <c r="AS31">
        <f t="shared" si="103"/>
        <v>39</v>
      </c>
      <c r="AT31">
        <f t="shared" si="104"/>
        <v>5</v>
      </c>
      <c r="AU31" t="str">
        <f>INDEX(干支!$B$2:$B$62,MATCH(AT31+1,干支!$A$2:$A$62,0))</f>
        <v>己丑</v>
      </c>
      <c r="AV31">
        <f t="shared" si="105"/>
        <v>1</v>
      </c>
      <c r="AW31">
        <f t="shared" si="106"/>
        <v>35</v>
      </c>
      <c r="AX31" t="str">
        <f>INDEX(干支!$B$2:$B$62,MATCH(AW31+1,干支!$A$2:$A$62,0))</f>
        <v>己未</v>
      </c>
      <c r="AY31">
        <f t="shared" si="107"/>
        <v>44</v>
      </c>
      <c r="AZ31">
        <f t="shared" si="108"/>
        <v>4</v>
      </c>
      <c r="BA31" t="str">
        <f>INDEX(干支!$B$2:$B$62,MATCH(AZ31+1,干支!$A$2:$A$62,0))</f>
        <v>戊子</v>
      </c>
      <c r="BB31">
        <f t="shared" si="109"/>
        <v>6</v>
      </c>
      <c r="BC31">
        <f t="shared" si="110"/>
        <v>34</v>
      </c>
      <c r="BD31" t="str">
        <f>INDEX(干支!$B$2:$B$62,MATCH(BC31+1,干支!$A$2:$A$62,0))</f>
        <v>戊午</v>
      </c>
      <c r="BE31">
        <f t="shared" si="111"/>
        <v>49</v>
      </c>
      <c r="BF31">
        <f t="shared" si="112"/>
        <v>3</v>
      </c>
      <c r="BG31" t="str">
        <f>INDEX(干支!$B$2:$B$62,MATCH(BF31+1,干支!$A$2:$A$62,0))</f>
        <v>丁亥</v>
      </c>
    </row>
    <row r="32" spans="1:59">
      <c r="A32" s="3" t="s">
        <v>300</v>
      </c>
      <c r="D32">
        <v>139</v>
      </c>
      <c r="E32">
        <f t="shared" si="71"/>
        <v>143093</v>
      </c>
      <c r="F32">
        <f t="shared" si="72"/>
        <v>1504</v>
      </c>
      <c r="G32" t="str">
        <f t="shared" si="73"/>
        <v/>
      </c>
      <c r="H32" t="str">
        <f t="shared" si="74"/>
        <v/>
      </c>
      <c r="I32">
        <f t="shared" si="75"/>
        <v>5912</v>
      </c>
      <c r="J32">
        <f t="shared" si="76"/>
        <v>1007</v>
      </c>
      <c r="K32">
        <f t="shared" si="77"/>
        <v>31</v>
      </c>
      <c r="L32" t="str">
        <f t="shared" si="78"/>
        <v>第5月</v>
      </c>
      <c r="M32" t="str">
        <f t="shared" si="79"/>
        <v>第11月</v>
      </c>
      <c r="N32" t="str">
        <f t="shared" si="80"/>
        <v/>
      </c>
      <c r="O32" t="str">
        <f t="shared" si="81"/>
        <v>第6月</v>
      </c>
      <c r="P32" t="str">
        <f t="shared" si="82"/>
        <v>第11月</v>
      </c>
      <c r="Q32" t="str">
        <f t="shared" si="83"/>
        <v/>
      </c>
      <c r="R32">
        <f t="shared" si="84"/>
        <v>18602</v>
      </c>
      <c r="S32">
        <f t="shared" si="85"/>
        <v>2</v>
      </c>
      <c r="T32">
        <f t="shared" si="86"/>
        <v>549333</v>
      </c>
      <c r="U32">
        <f t="shared" si="87"/>
        <v>11</v>
      </c>
      <c r="V32">
        <f t="shared" si="88"/>
        <v>33</v>
      </c>
      <c r="W32" t="str">
        <f>INDEX(干支!$B$2:$B$62,MATCH(V32+1,干支!$A$2:$A$62,0))</f>
        <v>丁巳</v>
      </c>
      <c r="X32">
        <f t="shared" si="89"/>
        <v>54</v>
      </c>
      <c r="Y32">
        <f t="shared" si="90"/>
        <v>2</v>
      </c>
      <c r="Z32" t="str">
        <f>INDEX(干支!$B$2:$B$62,MATCH(Y32+1,干支!$A$2:$A$62,0))</f>
        <v>丙戌</v>
      </c>
      <c r="AA32">
        <f t="shared" si="91"/>
        <v>16</v>
      </c>
      <c r="AB32">
        <f t="shared" si="92"/>
        <v>32</v>
      </c>
      <c r="AC32" t="str">
        <f>INDEX(干支!$B$2:$B$62,MATCH(AB32+1,干支!$A$2:$A$62,0))</f>
        <v>丙辰</v>
      </c>
      <c r="AD32">
        <f t="shared" si="93"/>
        <v>59</v>
      </c>
      <c r="AE32">
        <f t="shared" si="94"/>
        <v>1</v>
      </c>
      <c r="AF32" t="str">
        <f>INDEX(干支!$B$2:$B$62,MATCH(AE32+1,干支!$A$2:$A$62,0))</f>
        <v>乙酉</v>
      </c>
      <c r="AG32">
        <f t="shared" si="95"/>
        <v>21</v>
      </c>
      <c r="AH32">
        <f t="shared" si="96"/>
        <v>31</v>
      </c>
      <c r="AI32" t="str">
        <f>INDEX(干支!$B$2:$B$62,MATCH(AH32+1,干支!$A$2:$A$62,0))</f>
        <v>乙卯</v>
      </c>
      <c r="AJ32">
        <f t="shared" si="97"/>
        <v>64</v>
      </c>
      <c r="AK32">
        <f t="shared" si="98"/>
        <v>60</v>
      </c>
      <c r="AL32" t="str">
        <f>INDEX(干支!$B$2:$B$62,MATCH(AK32+1,干支!$A$2:$A$62,0))</f>
        <v>甲申</v>
      </c>
      <c r="AM32">
        <f t="shared" si="99"/>
        <v>26</v>
      </c>
      <c r="AN32">
        <f t="shared" si="100"/>
        <v>30</v>
      </c>
      <c r="AO32" t="str">
        <f>INDEX(干支!$B$2:$B$62,MATCH(AN32+1,干支!$A$2:$A$62,0))</f>
        <v>甲寅</v>
      </c>
      <c r="AP32">
        <f t="shared" si="101"/>
        <v>69</v>
      </c>
      <c r="AQ32">
        <f t="shared" si="102"/>
        <v>59</v>
      </c>
      <c r="AR32" t="str">
        <f>INDEX(干支!$B$2:$B$62,MATCH(AQ32+1,干支!$A$2:$A$62,0))</f>
        <v>癸未</v>
      </c>
      <c r="AS32">
        <f t="shared" si="103"/>
        <v>31</v>
      </c>
      <c r="AT32">
        <f t="shared" si="104"/>
        <v>29</v>
      </c>
      <c r="AU32" t="str">
        <f>INDEX(干支!$B$2:$B$62,MATCH(AT32+1,干支!$A$2:$A$62,0))</f>
        <v>癸丑</v>
      </c>
      <c r="AV32">
        <f t="shared" si="105"/>
        <v>74</v>
      </c>
      <c r="AW32">
        <f t="shared" si="106"/>
        <v>58</v>
      </c>
      <c r="AX32" t="str">
        <f>INDEX(干支!$B$2:$B$62,MATCH(AW32+1,干支!$A$2:$A$62,0))</f>
        <v>壬午</v>
      </c>
      <c r="AY32">
        <f t="shared" si="107"/>
        <v>36</v>
      </c>
      <c r="AZ32">
        <f t="shared" si="108"/>
        <v>28</v>
      </c>
      <c r="BA32" t="str">
        <f>INDEX(干支!$B$2:$B$62,MATCH(AZ32+1,干支!$A$2:$A$62,0))</f>
        <v>壬子</v>
      </c>
      <c r="BB32">
        <f t="shared" si="109"/>
        <v>79</v>
      </c>
      <c r="BC32">
        <f t="shared" si="110"/>
        <v>57</v>
      </c>
      <c r="BD32" t="str">
        <f>INDEX(干支!$B$2:$B$62,MATCH(BC32+1,干支!$A$2:$A$62,0))</f>
        <v>辛巳</v>
      </c>
      <c r="BE32">
        <f t="shared" si="111"/>
        <v>41</v>
      </c>
      <c r="BF32">
        <f t="shared" si="112"/>
        <v>27</v>
      </c>
      <c r="BG32" t="str">
        <f>INDEX(干支!$B$2:$B$62,MATCH(BF32+1,干支!$A$2:$A$62,0))</f>
        <v>辛亥</v>
      </c>
    </row>
    <row r="33" spans="1:59">
      <c r="A33" s="3" t="s">
        <v>303</v>
      </c>
      <c r="D33">
        <v>138</v>
      </c>
      <c r="E33">
        <f t="shared" si="71"/>
        <v>143094</v>
      </c>
      <c r="F33">
        <f t="shared" si="72"/>
        <v>1505</v>
      </c>
      <c r="G33" t="str">
        <f t="shared" si="73"/>
        <v/>
      </c>
      <c r="H33" t="str">
        <f t="shared" si="74"/>
        <v/>
      </c>
      <c r="I33">
        <f t="shared" si="75"/>
        <v>5924</v>
      </c>
      <c r="J33">
        <f t="shared" si="76"/>
        <v>1009</v>
      </c>
      <c r="K33">
        <f t="shared" si="77"/>
        <v>37</v>
      </c>
      <c r="L33" t="str">
        <f t="shared" si="78"/>
        <v>第5月</v>
      </c>
      <c r="M33" t="str">
        <f t="shared" si="79"/>
        <v>第11月</v>
      </c>
      <c r="N33" t="str">
        <f t="shared" si="80"/>
        <v/>
      </c>
      <c r="O33" t="str">
        <f t="shared" si="81"/>
        <v>第5月</v>
      </c>
      <c r="P33" t="str">
        <f t="shared" si="82"/>
        <v>第11月</v>
      </c>
      <c r="Q33" t="str">
        <f t="shared" si="83"/>
        <v/>
      </c>
      <c r="R33">
        <f t="shared" si="84"/>
        <v>18614</v>
      </c>
      <c r="S33">
        <f t="shared" si="85"/>
        <v>9</v>
      </c>
      <c r="T33">
        <f t="shared" si="86"/>
        <v>549687</v>
      </c>
      <c r="U33">
        <f t="shared" si="87"/>
        <v>41</v>
      </c>
      <c r="V33">
        <f t="shared" si="88"/>
        <v>27</v>
      </c>
      <c r="W33" t="str">
        <f>INDEX(干支!$B$2:$B$62,MATCH(V33+1,干支!$A$2:$A$62,0))</f>
        <v>辛亥</v>
      </c>
      <c r="X33">
        <f t="shared" si="89"/>
        <v>3</v>
      </c>
      <c r="Y33">
        <f t="shared" si="90"/>
        <v>57</v>
      </c>
      <c r="Z33" t="str">
        <f>INDEX(干支!$B$2:$B$62,MATCH(Y33+1,干支!$A$2:$A$62,0))</f>
        <v>辛巳</v>
      </c>
      <c r="AA33">
        <f t="shared" si="91"/>
        <v>46</v>
      </c>
      <c r="AB33">
        <f t="shared" si="92"/>
        <v>26</v>
      </c>
      <c r="AC33" t="str">
        <f>INDEX(干支!$B$2:$B$62,MATCH(AB33+1,干支!$A$2:$A$62,0))</f>
        <v>庚戌</v>
      </c>
      <c r="AD33">
        <f t="shared" si="93"/>
        <v>8</v>
      </c>
      <c r="AE33">
        <f t="shared" si="94"/>
        <v>56</v>
      </c>
      <c r="AF33" t="str">
        <f>INDEX(干支!$B$2:$B$62,MATCH(AE33+1,干支!$A$2:$A$62,0))</f>
        <v>庚辰</v>
      </c>
      <c r="AG33">
        <f t="shared" si="95"/>
        <v>51</v>
      </c>
      <c r="AH33">
        <f t="shared" si="96"/>
        <v>25</v>
      </c>
      <c r="AI33" t="str">
        <f>INDEX(干支!$B$2:$B$62,MATCH(AH33+1,干支!$A$2:$A$62,0))</f>
        <v>己酉</v>
      </c>
      <c r="AJ33">
        <f t="shared" si="97"/>
        <v>13</v>
      </c>
      <c r="AK33">
        <f t="shared" si="98"/>
        <v>55</v>
      </c>
      <c r="AL33" t="str">
        <f>INDEX(干支!$B$2:$B$62,MATCH(AK33+1,干支!$A$2:$A$62,0))</f>
        <v>己卯</v>
      </c>
      <c r="AM33">
        <f t="shared" si="99"/>
        <v>56</v>
      </c>
      <c r="AN33">
        <f t="shared" si="100"/>
        <v>24</v>
      </c>
      <c r="AO33" t="str">
        <f>INDEX(干支!$B$2:$B$62,MATCH(AN33+1,干支!$A$2:$A$62,0))</f>
        <v>戊申</v>
      </c>
      <c r="AP33">
        <f t="shared" si="101"/>
        <v>18</v>
      </c>
      <c r="AQ33">
        <f t="shared" si="102"/>
        <v>54</v>
      </c>
      <c r="AR33" t="str">
        <f>INDEX(干支!$B$2:$B$62,MATCH(AQ33+1,干支!$A$2:$A$62,0))</f>
        <v>戊寅</v>
      </c>
      <c r="AS33">
        <f t="shared" si="103"/>
        <v>61</v>
      </c>
      <c r="AT33">
        <f t="shared" si="104"/>
        <v>23</v>
      </c>
      <c r="AU33" t="str">
        <f>INDEX(干支!$B$2:$B$62,MATCH(AT33+1,干支!$A$2:$A$62,0))</f>
        <v>丁未</v>
      </c>
      <c r="AV33">
        <f t="shared" si="105"/>
        <v>23</v>
      </c>
      <c r="AW33">
        <f t="shared" si="106"/>
        <v>53</v>
      </c>
      <c r="AX33" t="str">
        <f>INDEX(干支!$B$2:$B$62,MATCH(AW33+1,干支!$A$2:$A$62,0))</f>
        <v>丁丑</v>
      </c>
      <c r="AY33">
        <f t="shared" si="107"/>
        <v>66</v>
      </c>
      <c r="AZ33">
        <f t="shared" si="108"/>
        <v>22</v>
      </c>
      <c r="BA33" t="str">
        <f>INDEX(干支!$B$2:$B$62,MATCH(AZ33+1,干支!$A$2:$A$62,0))</f>
        <v>丙午</v>
      </c>
      <c r="BB33">
        <f t="shared" si="109"/>
        <v>28</v>
      </c>
      <c r="BC33">
        <f t="shared" si="110"/>
        <v>52</v>
      </c>
      <c r="BD33" t="str">
        <f>INDEX(干支!$B$2:$B$62,MATCH(BC33+1,干支!$A$2:$A$62,0))</f>
        <v>丙子</v>
      </c>
      <c r="BE33">
        <f t="shared" si="111"/>
        <v>71</v>
      </c>
      <c r="BF33">
        <f t="shared" si="112"/>
        <v>21</v>
      </c>
      <c r="BG33" t="str">
        <f>INDEX(干支!$B$2:$B$62,MATCH(BF33+1,干支!$A$2:$A$62,0))</f>
        <v>乙巳</v>
      </c>
    </row>
    <row r="34" spans="1:59">
      <c r="A34" s="3" t="s">
        <v>305</v>
      </c>
      <c r="D34">
        <v>136</v>
      </c>
      <c r="E34">
        <f t="shared" si="71"/>
        <v>143096</v>
      </c>
      <c r="F34">
        <f t="shared" si="72"/>
        <v>1507</v>
      </c>
      <c r="G34" t="str">
        <f t="shared" si="73"/>
        <v/>
      </c>
      <c r="H34" t="str">
        <f t="shared" si="74"/>
        <v/>
      </c>
      <c r="I34">
        <f t="shared" si="75"/>
        <v>5949</v>
      </c>
      <c r="J34">
        <f t="shared" si="76"/>
        <v>1013</v>
      </c>
      <c r="K34">
        <f t="shared" si="77"/>
        <v>72</v>
      </c>
      <c r="L34" t="str">
        <f t="shared" si="78"/>
        <v>第3月</v>
      </c>
      <c r="M34" t="str">
        <f t="shared" si="79"/>
        <v>第9月</v>
      </c>
      <c r="N34" t="str">
        <f t="shared" si="80"/>
        <v/>
      </c>
      <c r="O34" t="str">
        <f t="shared" si="81"/>
        <v>第4月</v>
      </c>
      <c r="P34" t="str">
        <f t="shared" si="82"/>
        <v>第10月</v>
      </c>
      <c r="Q34" t="str">
        <f t="shared" si="83"/>
        <v/>
      </c>
      <c r="R34">
        <f t="shared" si="84"/>
        <v>18639</v>
      </c>
      <c r="S34">
        <f t="shared" si="85"/>
        <v>4</v>
      </c>
      <c r="T34">
        <f t="shared" si="86"/>
        <v>550425</v>
      </c>
      <c r="U34">
        <f t="shared" si="87"/>
        <v>63</v>
      </c>
      <c r="V34">
        <f t="shared" si="88"/>
        <v>45</v>
      </c>
      <c r="W34" t="str">
        <f>INDEX(干支!$B$2:$B$62,MATCH(V34+1,干支!$A$2:$A$62,0))</f>
        <v>己巳</v>
      </c>
      <c r="X34">
        <f t="shared" si="89"/>
        <v>25</v>
      </c>
      <c r="Y34">
        <f t="shared" si="90"/>
        <v>15</v>
      </c>
      <c r="Z34" t="str">
        <f>INDEX(干支!$B$2:$B$62,MATCH(Y34+1,干支!$A$2:$A$62,0))</f>
        <v>己亥</v>
      </c>
      <c r="AA34">
        <f t="shared" si="91"/>
        <v>68</v>
      </c>
      <c r="AB34">
        <f t="shared" si="92"/>
        <v>44</v>
      </c>
      <c r="AC34" t="str">
        <f>INDEX(干支!$B$2:$B$62,MATCH(AB34+1,干支!$A$2:$A$62,0))</f>
        <v>戊辰</v>
      </c>
      <c r="AD34">
        <f t="shared" si="93"/>
        <v>30</v>
      </c>
      <c r="AE34">
        <f t="shared" si="94"/>
        <v>14</v>
      </c>
      <c r="AF34" t="str">
        <f>INDEX(干支!$B$2:$B$62,MATCH(AE34+1,干支!$A$2:$A$62,0))</f>
        <v>戊戌</v>
      </c>
      <c r="AG34">
        <f t="shared" si="95"/>
        <v>73</v>
      </c>
      <c r="AH34">
        <f t="shared" si="96"/>
        <v>43</v>
      </c>
      <c r="AI34" t="str">
        <f>INDEX(干支!$B$2:$B$62,MATCH(AH34+1,干支!$A$2:$A$62,0))</f>
        <v>丁卯</v>
      </c>
      <c r="AJ34">
        <f t="shared" si="97"/>
        <v>35</v>
      </c>
      <c r="AK34">
        <f t="shared" si="98"/>
        <v>13</v>
      </c>
      <c r="AL34" t="str">
        <f>INDEX(干支!$B$2:$B$62,MATCH(AK34+1,干支!$A$2:$A$62,0))</f>
        <v>丁酉</v>
      </c>
      <c r="AM34">
        <f t="shared" si="99"/>
        <v>78</v>
      </c>
      <c r="AN34">
        <f t="shared" si="100"/>
        <v>42</v>
      </c>
      <c r="AO34" t="str">
        <f>INDEX(干支!$B$2:$B$62,MATCH(AN34+1,干支!$A$2:$A$62,0))</f>
        <v>丙寅</v>
      </c>
      <c r="AP34">
        <f t="shared" si="101"/>
        <v>40</v>
      </c>
      <c r="AQ34">
        <f t="shared" si="102"/>
        <v>12</v>
      </c>
      <c r="AR34" t="str">
        <f>INDEX(干支!$B$2:$B$62,MATCH(AQ34+1,干支!$A$2:$A$62,0))</f>
        <v>丙申</v>
      </c>
      <c r="AS34">
        <f t="shared" si="103"/>
        <v>2</v>
      </c>
      <c r="AT34">
        <f t="shared" si="104"/>
        <v>42</v>
      </c>
      <c r="AU34" t="str">
        <f>INDEX(干支!$B$2:$B$62,MATCH(AT34+1,干支!$A$2:$A$62,0))</f>
        <v>丙寅</v>
      </c>
      <c r="AV34">
        <f t="shared" si="105"/>
        <v>45</v>
      </c>
      <c r="AW34">
        <f t="shared" si="106"/>
        <v>11</v>
      </c>
      <c r="AX34" t="str">
        <f>INDEX(干支!$B$2:$B$62,MATCH(AW34+1,干支!$A$2:$A$62,0))</f>
        <v>乙未</v>
      </c>
      <c r="AY34">
        <f t="shared" si="107"/>
        <v>7</v>
      </c>
      <c r="AZ34">
        <f t="shared" si="108"/>
        <v>41</v>
      </c>
      <c r="BA34" t="str">
        <f>INDEX(干支!$B$2:$B$62,MATCH(AZ34+1,干支!$A$2:$A$62,0))</f>
        <v>乙丑</v>
      </c>
      <c r="BB34">
        <f t="shared" si="109"/>
        <v>50</v>
      </c>
      <c r="BC34">
        <f t="shared" si="110"/>
        <v>10</v>
      </c>
      <c r="BD34" t="str">
        <f>INDEX(干支!$B$2:$B$62,MATCH(BC34+1,干支!$A$2:$A$62,0))</f>
        <v>甲午</v>
      </c>
      <c r="BE34">
        <f t="shared" si="111"/>
        <v>12</v>
      </c>
      <c r="BF34">
        <f t="shared" si="112"/>
        <v>40</v>
      </c>
      <c r="BG34" t="str">
        <f>INDEX(干支!$B$2:$B$62,MATCH(BF34+1,干支!$A$2:$A$62,0))</f>
        <v>甲子</v>
      </c>
    </row>
    <row r="35" spans="1:59">
      <c r="A35" s="3" t="s">
        <v>307</v>
      </c>
      <c r="D35">
        <v>134</v>
      </c>
      <c r="E35">
        <f t="shared" si="71"/>
        <v>143098</v>
      </c>
      <c r="F35">
        <f t="shared" si="72"/>
        <v>1509</v>
      </c>
      <c r="G35" t="str">
        <f t="shared" si="73"/>
        <v>有</v>
      </c>
      <c r="H35" t="str">
        <f t="shared" si="74"/>
        <v>閏2月</v>
      </c>
      <c r="I35">
        <f t="shared" si="75"/>
        <v>5973</v>
      </c>
      <c r="J35">
        <f t="shared" si="76"/>
        <v>1017</v>
      </c>
      <c r="K35">
        <f t="shared" si="77"/>
        <v>84</v>
      </c>
      <c r="L35" t="str">
        <f t="shared" si="78"/>
        <v>第3月</v>
      </c>
      <c r="M35" t="str">
        <f t="shared" si="79"/>
        <v>第9月</v>
      </c>
      <c r="N35" t="str">
        <f t="shared" si="80"/>
        <v/>
      </c>
      <c r="O35" t="str">
        <f t="shared" si="81"/>
        <v>第3月</v>
      </c>
      <c r="P35" t="str">
        <f t="shared" si="82"/>
        <v>第9月</v>
      </c>
      <c r="Q35" t="str">
        <f t="shared" si="83"/>
        <v/>
      </c>
      <c r="R35">
        <f t="shared" si="84"/>
        <v>18663</v>
      </c>
      <c r="S35">
        <f t="shared" si="85"/>
        <v>18</v>
      </c>
      <c r="T35">
        <f t="shared" si="86"/>
        <v>551134</v>
      </c>
      <c r="U35">
        <f t="shared" si="87"/>
        <v>42</v>
      </c>
      <c r="V35">
        <f t="shared" si="88"/>
        <v>34</v>
      </c>
      <c r="W35" t="str">
        <f>INDEX(干支!$B$2:$B$62,MATCH(V35+1,干支!$A$2:$A$62,0))</f>
        <v>戊午</v>
      </c>
      <c r="X35">
        <f t="shared" si="89"/>
        <v>4</v>
      </c>
      <c r="Y35">
        <f t="shared" si="90"/>
        <v>4</v>
      </c>
      <c r="Z35" t="str">
        <f>INDEX(干支!$B$2:$B$62,MATCH(Y35+1,干支!$A$2:$A$62,0))</f>
        <v>戊子</v>
      </c>
      <c r="AA35">
        <f t="shared" si="91"/>
        <v>47</v>
      </c>
      <c r="AB35">
        <f t="shared" si="92"/>
        <v>33</v>
      </c>
      <c r="AC35" t="str">
        <f>INDEX(干支!$B$2:$B$62,MATCH(AB35+1,干支!$A$2:$A$62,0))</f>
        <v>丁巳</v>
      </c>
      <c r="AD35">
        <f t="shared" si="93"/>
        <v>9</v>
      </c>
      <c r="AE35">
        <f t="shared" si="94"/>
        <v>3</v>
      </c>
      <c r="AF35" t="str">
        <f>INDEX(干支!$B$2:$B$62,MATCH(AE35+1,干支!$A$2:$A$62,0))</f>
        <v>丁亥</v>
      </c>
      <c r="AG35">
        <f t="shared" si="95"/>
        <v>52</v>
      </c>
      <c r="AH35">
        <f t="shared" si="96"/>
        <v>32</v>
      </c>
      <c r="AI35" t="str">
        <f>INDEX(干支!$B$2:$B$62,MATCH(AH35+1,干支!$A$2:$A$62,0))</f>
        <v>丙辰</v>
      </c>
      <c r="AJ35">
        <f t="shared" si="97"/>
        <v>14</v>
      </c>
      <c r="AK35">
        <f t="shared" si="98"/>
        <v>2</v>
      </c>
      <c r="AL35" t="str">
        <f>INDEX(干支!$B$2:$B$62,MATCH(AK35+1,干支!$A$2:$A$62,0))</f>
        <v>丙戌</v>
      </c>
      <c r="AM35">
        <f t="shared" si="99"/>
        <v>57</v>
      </c>
      <c r="AN35">
        <f t="shared" si="100"/>
        <v>31</v>
      </c>
      <c r="AO35" t="str">
        <f>INDEX(干支!$B$2:$B$62,MATCH(AN35+1,干支!$A$2:$A$62,0))</f>
        <v>乙卯</v>
      </c>
      <c r="AP35">
        <f t="shared" si="101"/>
        <v>19</v>
      </c>
      <c r="AQ35">
        <f t="shared" si="102"/>
        <v>1</v>
      </c>
      <c r="AR35" t="str">
        <f>INDEX(干支!$B$2:$B$62,MATCH(AQ35+1,干支!$A$2:$A$62,0))</f>
        <v>乙酉</v>
      </c>
      <c r="AS35">
        <f t="shared" si="103"/>
        <v>62</v>
      </c>
      <c r="AT35">
        <f t="shared" si="104"/>
        <v>30</v>
      </c>
      <c r="AU35" t="str">
        <f>INDEX(干支!$B$2:$B$62,MATCH(AT35+1,干支!$A$2:$A$62,0))</f>
        <v>甲寅</v>
      </c>
      <c r="AV35">
        <f t="shared" si="105"/>
        <v>24</v>
      </c>
      <c r="AW35">
        <f t="shared" si="106"/>
        <v>60</v>
      </c>
      <c r="AX35" t="str">
        <f>INDEX(干支!$B$2:$B$62,MATCH(AW35+1,干支!$A$2:$A$62,0))</f>
        <v>甲申</v>
      </c>
      <c r="AY35">
        <f t="shared" si="107"/>
        <v>67</v>
      </c>
      <c r="AZ35">
        <f t="shared" si="108"/>
        <v>29</v>
      </c>
      <c r="BA35" t="str">
        <f>INDEX(干支!$B$2:$B$62,MATCH(AZ35+1,干支!$A$2:$A$62,0))</f>
        <v>癸丑</v>
      </c>
      <c r="BB35">
        <f t="shared" si="109"/>
        <v>29</v>
      </c>
      <c r="BC35">
        <f t="shared" si="110"/>
        <v>59</v>
      </c>
      <c r="BD35" t="str">
        <f>INDEX(干支!$B$2:$B$62,MATCH(BC35+1,干支!$A$2:$A$62,0))</f>
        <v>癸未</v>
      </c>
      <c r="BE35">
        <f t="shared" si="111"/>
        <v>72</v>
      </c>
      <c r="BF35">
        <f t="shared" si="112"/>
        <v>28</v>
      </c>
      <c r="BG35" t="str">
        <f>INDEX(干支!$B$2:$B$62,MATCH(BF35+1,干支!$A$2:$A$62,0))</f>
        <v>壬子</v>
      </c>
    </row>
    <row r="36" spans="1:59">
      <c r="A36" s="3" t="s">
        <v>311</v>
      </c>
      <c r="D36">
        <v>134</v>
      </c>
      <c r="E36">
        <f t="shared" si="71"/>
        <v>143098</v>
      </c>
      <c r="F36">
        <f t="shared" si="72"/>
        <v>1509</v>
      </c>
      <c r="G36" t="str">
        <f t="shared" si="73"/>
        <v>有</v>
      </c>
      <c r="H36" t="str">
        <f t="shared" si="74"/>
        <v>閏2月</v>
      </c>
      <c r="I36">
        <f t="shared" si="75"/>
        <v>5973</v>
      </c>
      <c r="J36">
        <f t="shared" si="76"/>
        <v>1017</v>
      </c>
      <c r="K36">
        <f t="shared" si="77"/>
        <v>84</v>
      </c>
      <c r="L36" t="str">
        <f t="shared" si="78"/>
        <v>第3月</v>
      </c>
      <c r="M36" t="str">
        <f t="shared" si="79"/>
        <v>第9月</v>
      </c>
      <c r="N36" t="str">
        <f t="shared" si="80"/>
        <v/>
      </c>
      <c r="O36" t="str">
        <f t="shared" si="81"/>
        <v>第3月</v>
      </c>
      <c r="P36" t="str">
        <f t="shared" si="82"/>
        <v>第9月</v>
      </c>
      <c r="Q36" t="str">
        <f t="shared" si="83"/>
        <v/>
      </c>
      <c r="R36">
        <f t="shared" si="84"/>
        <v>18663</v>
      </c>
      <c r="S36">
        <f t="shared" si="85"/>
        <v>18</v>
      </c>
      <c r="T36">
        <f t="shared" si="86"/>
        <v>551134</v>
      </c>
      <c r="U36">
        <f t="shared" si="87"/>
        <v>42</v>
      </c>
      <c r="V36">
        <f t="shared" si="88"/>
        <v>34</v>
      </c>
      <c r="W36" t="str">
        <f>INDEX(干支!$B$2:$B$62,MATCH(V36+1,干支!$A$2:$A$62,0))</f>
        <v>戊午</v>
      </c>
      <c r="X36">
        <f t="shared" si="89"/>
        <v>4</v>
      </c>
      <c r="Y36">
        <f t="shared" si="90"/>
        <v>4</v>
      </c>
      <c r="Z36" t="str">
        <f>INDEX(干支!$B$2:$B$62,MATCH(Y36+1,干支!$A$2:$A$62,0))</f>
        <v>戊子</v>
      </c>
      <c r="AA36">
        <f t="shared" si="91"/>
        <v>47</v>
      </c>
      <c r="AB36">
        <f t="shared" si="92"/>
        <v>33</v>
      </c>
      <c r="AC36" t="str">
        <f>INDEX(干支!$B$2:$B$62,MATCH(AB36+1,干支!$A$2:$A$62,0))</f>
        <v>丁巳</v>
      </c>
      <c r="AD36">
        <f t="shared" si="93"/>
        <v>9</v>
      </c>
      <c r="AE36">
        <f t="shared" si="94"/>
        <v>3</v>
      </c>
      <c r="AF36" t="str">
        <f>INDEX(干支!$B$2:$B$62,MATCH(AE36+1,干支!$A$2:$A$62,0))</f>
        <v>丁亥</v>
      </c>
      <c r="AG36">
        <f t="shared" si="95"/>
        <v>52</v>
      </c>
      <c r="AH36">
        <f t="shared" si="96"/>
        <v>32</v>
      </c>
      <c r="AI36" t="str">
        <f>INDEX(干支!$B$2:$B$62,MATCH(AH36+1,干支!$A$2:$A$62,0))</f>
        <v>丙辰</v>
      </c>
      <c r="AJ36">
        <f t="shared" si="97"/>
        <v>14</v>
      </c>
      <c r="AK36">
        <f t="shared" si="98"/>
        <v>2</v>
      </c>
      <c r="AL36" t="str">
        <f>INDEX(干支!$B$2:$B$62,MATCH(AK36+1,干支!$A$2:$A$62,0))</f>
        <v>丙戌</v>
      </c>
      <c r="AM36">
        <f t="shared" si="99"/>
        <v>57</v>
      </c>
      <c r="AN36">
        <f t="shared" si="100"/>
        <v>31</v>
      </c>
      <c r="AO36" t="str">
        <f>INDEX(干支!$B$2:$B$62,MATCH(AN36+1,干支!$A$2:$A$62,0))</f>
        <v>乙卯</v>
      </c>
      <c r="AP36">
        <f t="shared" si="101"/>
        <v>19</v>
      </c>
      <c r="AQ36">
        <f t="shared" si="102"/>
        <v>1</v>
      </c>
      <c r="AR36" t="str">
        <f>INDEX(干支!$B$2:$B$62,MATCH(AQ36+1,干支!$A$2:$A$62,0))</f>
        <v>乙酉</v>
      </c>
      <c r="AS36">
        <f t="shared" si="103"/>
        <v>62</v>
      </c>
      <c r="AT36">
        <f t="shared" si="104"/>
        <v>30</v>
      </c>
      <c r="AU36" t="str">
        <f>INDEX(干支!$B$2:$B$62,MATCH(AT36+1,干支!$A$2:$A$62,0))</f>
        <v>甲寅</v>
      </c>
      <c r="AV36">
        <f t="shared" si="105"/>
        <v>24</v>
      </c>
      <c r="AW36">
        <f t="shared" si="106"/>
        <v>60</v>
      </c>
      <c r="AX36" t="str">
        <f>INDEX(干支!$B$2:$B$62,MATCH(AW36+1,干支!$A$2:$A$62,0))</f>
        <v>甲申</v>
      </c>
      <c r="AY36">
        <f t="shared" si="107"/>
        <v>67</v>
      </c>
      <c r="AZ36">
        <f t="shared" si="108"/>
        <v>29</v>
      </c>
      <c r="BA36" t="str">
        <f>INDEX(干支!$B$2:$B$62,MATCH(AZ36+1,干支!$A$2:$A$62,0))</f>
        <v>癸丑</v>
      </c>
      <c r="BB36">
        <f t="shared" si="109"/>
        <v>29</v>
      </c>
      <c r="BC36">
        <f t="shared" si="110"/>
        <v>59</v>
      </c>
      <c r="BD36" t="str">
        <f>INDEX(干支!$B$2:$B$62,MATCH(BC36+1,干支!$A$2:$A$62,0))</f>
        <v>癸未</v>
      </c>
      <c r="BE36">
        <f t="shared" si="111"/>
        <v>72</v>
      </c>
      <c r="BF36">
        <f t="shared" si="112"/>
        <v>28</v>
      </c>
      <c r="BG36" t="str">
        <f>INDEX(干支!$B$2:$B$62,MATCH(BF36+1,干支!$A$2:$A$62,0))</f>
        <v>壬子</v>
      </c>
    </row>
    <row r="37" spans="1:59" hidden="1">
      <c r="A37" s="3" t="s">
        <v>501</v>
      </c>
      <c r="D37">
        <v>128</v>
      </c>
      <c r="E37">
        <f t="shared" si="71"/>
        <v>143104</v>
      </c>
      <c r="F37">
        <f t="shared" si="72"/>
        <v>1515</v>
      </c>
      <c r="G37" t="str">
        <f t="shared" si="73"/>
        <v/>
      </c>
      <c r="H37" t="str">
        <f t="shared" si="74"/>
        <v/>
      </c>
      <c r="I37">
        <f t="shared" si="75"/>
        <v>6048</v>
      </c>
      <c r="J37">
        <f t="shared" si="76"/>
        <v>1030</v>
      </c>
      <c r="K37">
        <f t="shared" si="77"/>
        <v>54</v>
      </c>
      <c r="L37" t="str">
        <f t="shared" si="78"/>
        <v>第4月</v>
      </c>
      <c r="M37" t="str">
        <f t="shared" si="79"/>
        <v>第10月</v>
      </c>
      <c r="N37" t="str">
        <f t="shared" si="80"/>
        <v/>
      </c>
      <c r="O37" t="str">
        <f t="shared" si="81"/>
        <v>第5月</v>
      </c>
      <c r="P37" t="str">
        <f t="shared" si="82"/>
        <v>第10月</v>
      </c>
      <c r="Q37" t="str">
        <f t="shared" si="83"/>
        <v/>
      </c>
      <c r="R37">
        <f t="shared" si="84"/>
        <v>18738</v>
      </c>
      <c r="S37">
        <f t="shared" si="85"/>
        <v>3</v>
      </c>
      <c r="T37">
        <f t="shared" si="86"/>
        <v>553349</v>
      </c>
      <c r="U37">
        <f t="shared" si="87"/>
        <v>27</v>
      </c>
      <c r="V37">
        <f t="shared" si="88"/>
        <v>29</v>
      </c>
      <c r="W37" t="str">
        <f>INDEX(干支!$B$2:$B$62,MATCH(V37+1,干支!$A$2:$A$62,0))</f>
        <v>癸丑</v>
      </c>
      <c r="X37">
        <f t="shared" si="89"/>
        <v>70</v>
      </c>
      <c r="Y37">
        <f t="shared" si="90"/>
        <v>58</v>
      </c>
      <c r="Z37" t="str">
        <f>INDEX(干支!$B$2:$B$62,MATCH(Y37+1,干支!$A$2:$A$62,0))</f>
        <v>壬午</v>
      </c>
      <c r="AA37">
        <f t="shared" si="91"/>
        <v>32</v>
      </c>
      <c r="AB37">
        <f t="shared" si="92"/>
        <v>28</v>
      </c>
      <c r="AC37" t="str">
        <f>INDEX(干支!$B$2:$B$62,MATCH(AB37+1,干支!$A$2:$A$62,0))</f>
        <v>壬子</v>
      </c>
      <c r="AD37">
        <f t="shared" si="93"/>
        <v>75</v>
      </c>
      <c r="AE37">
        <f t="shared" si="94"/>
        <v>57</v>
      </c>
      <c r="AF37" t="str">
        <f>INDEX(干支!$B$2:$B$62,MATCH(AE37+1,干支!$A$2:$A$62,0))</f>
        <v>辛巳</v>
      </c>
      <c r="AG37">
        <f t="shared" si="95"/>
        <v>37</v>
      </c>
      <c r="AH37">
        <f t="shared" si="96"/>
        <v>27</v>
      </c>
      <c r="AI37" t="str">
        <f>INDEX(干支!$B$2:$B$62,MATCH(AH37+1,干支!$A$2:$A$62,0))</f>
        <v>辛亥</v>
      </c>
      <c r="AJ37">
        <f t="shared" si="97"/>
        <v>80</v>
      </c>
      <c r="AK37">
        <f t="shared" si="98"/>
        <v>56</v>
      </c>
      <c r="AL37" t="str">
        <f>INDEX(干支!$B$2:$B$62,MATCH(AK37+1,干支!$A$2:$A$62,0))</f>
        <v>庚辰</v>
      </c>
      <c r="AM37">
        <f t="shared" si="99"/>
        <v>42</v>
      </c>
      <c r="AN37">
        <f t="shared" si="100"/>
        <v>26</v>
      </c>
      <c r="AO37" t="str">
        <f>INDEX(干支!$B$2:$B$62,MATCH(AN37+1,干支!$A$2:$A$62,0))</f>
        <v>庚戌</v>
      </c>
      <c r="AP37">
        <f t="shared" si="101"/>
        <v>4</v>
      </c>
      <c r="AQ37">
        <f t="shared" si="102"/>
        <v>56</v>
      </c>
      <c r="AR37" t="str">
        <f>INDEX(干支!$B$2:$B$62,MATCH(AQ37+1,干支!$A$2:$A$62,0))</f>
        <v>庚辰</v>
      </c>
      <c r="AS37">
        <f t="shared" si="103"/>
        <v>47</v>
      </c>
      <c r="AT37">
        <f t="shared" si="104"/>
        <v>25</v>
      </c>
      <c r="AU37" t="str">
        <f>INDEX(干支!$B$2:$B$62,MATCH(AT37+1,干支!$A$2:$A$62,0))</f>
        <v>己酉</v>
      </c>
      <c r="AV37">
        <f t="shared" si="105"/>
        <v>9</v>
      </c>
      <c r="AW37">
        <f t="shared" si="106"/>
        <v>55</v>
      </c>
      <c r="AX37" t="str">
        <f>INDEX(干支!$B$2:$B$62,MATCH(AW37+1,干支!$A$2:$A$62,0))</f>
        <v>己卯</v>
      </c>
      <c r="AY37">
        <f t="shared" si="107"/>
        <v>52</v>
      </c>
      <c r="AZ37">
        <f t="shared" si="108"/>
        <v>24</v>
      </c>
      <c r="BA37" t="str">
        <f>INDEX(干支!$B$2:$B$62,MATCH(AZ37+1,干支!$A$2:$A$62,0))</f>
        <v>戊申</v>
      </c>
      <c r="BB37">
        <f t="shared" si="109"/>
        <v>14</v>
      </c>
      <c r="BC37">
        <f t="shared" si="110"/>
        <v>54</v>
      </c>
      <c r="BD37" t="str">
        <f>INDEX(干支!$B$2:$B$62,MATCH(BC37+1,干支!$A$2:$A$62,0))</f>
        <v>戊寅</v>
      </c>
      <c r="BE37">
        <f t="shared" si="111"/>
        <v>57</v>
      </c>
      <c r="BF37">
        <f t="shared" si="112"/>
        <v>23</v>
      </c>
      <c r="BG37" t="str">
        <f>INDEX(干支!$B$2:$B$62,MATCH(BF37+1,干支!$A$2:$A$62,0))</f>
        <v>丁未</v>
      </c>
    </row>
    <row r="38" spans="1:59">
      <c r="A38" s="3" t="s">
        <v>314</v>
      </c>
      <c r="D38">
        <v>127</v>
      </c>
      <c r="E38">
        <f t="shared" si="71"/>
        <v>143105</v>
      </c>
      <c r="F38">
        <f t="shared" si="72"/>
        <v>1516</v>
      </c>
      <c r="G38" t="str">
        <f t="shared" si="73"/>
        <v/>
      </c>
      <c r="H38" t="str">
        <f t="shared" si="74"/>
        <v/>
      </c>
      <c r="I38">
        <f t="shared" si="75"/>
        <v>6060</v>
      </c>
      <c r="J38">
        <f t="shared" si="76"/>
        <v>1032</v>
      </c>
      <c r="K38">
        <f t="shared" si="77"/>
        <v>60</v>
      </c>
      <c r="L38" t="str">
        <f t="shared" si="78"/>
        <v>第4月</v>
      </c>
      <c r="M38" t="str">
        <f t="shared" si="79"/>
        <v>第10月</v>
      </c>
      <c r="N38" t="str">
        <f t="shared" si="80"/>
        <v/>
      </c>
      <c r="O38" t="str">
        <f t="shared" si="81"/>
        <v>第4月</v>
      </c>
      <c r="P38" t="str">
        <f t="shared" si="82"/>
        <v>第10月</v>
      </c>
      <c r="Q38" t="str">
        <f t="shared" si="83"/>
        <v/>
      </c>
      <c r="R38">
        <f t="shared" si="84"/>
        <v>18750</v>
      </c>
      <c r="S38">
        <f t="shared" si="85"/>
        <v>10</v>
      </c>
      <c r="T38">
        <f t="shared" si="86"/>
        <v>553703</v>
      </c>
      <c r="U38">
        <f t="shared" si="87"/>
        <v>57</v>
      </c>
      <c r="V38">
        <f t="shared" si="88"/>
        <v>23</v>
      </c>
      <c r="W38" t="str">
        <f>INDEX(干支!$B$2:$B$62,MATCH(V38+1,干支!$A$2:$A$62,0))</f>
        <v>丁未</v>
      </c>
      <c r="X38">
        <f t="shared" si="89"/>
        <v>19</v>
      </c>
      <c r="Y38">
        <f t="shared" si="90"/>
        <v>53</v>
      </c>
      <c r="Z38" t="str">
        <f>INDEX(干支!$B$2:$B$62,MATCH(Y38+1,干支!$A$2:$A$62,0))</f>
        <v>丁丑</v>
      </c>
      <c r="AA38">
        <f t="shared" si="91"/>
        <v>62</v>
      </c>
      <c r="AB38">
        <f t="shared" si="92"/>
        <v>22</v>
      </c>
      <c r="AC38" t="str">
        <f>INDEX(干支!$B$2:$B$62,MATCH(AB38+1,干支!$A$2:$A$62,0))</f>
        <v>丙午</v>
      </c>
      <c r="AD38">
        <f t="shared" si="93"/>
        <v>24</v>
      </c>
      <c r="AE38">
        <f t="shared" si="94"/>
        <v>52</v>
      </c>
      <c r="AF38" t="str">
        <f>INDEX(干支!$B$2:$B$62,MATCH(AE38+1,干支!$A$2:$A$62,0))</f>
        <v>丙子</v>
      </c>
      <c r="AG38">
        <f t="shared" si="95"/>
        <v>67</v>
      </c>
      <c r="AH38">
        <f t="shared" si="96"/>
        <v>21</v>
      </c>
      <c r="AI38" t="str">
        <f>INDEX(干支!$B$2:$B$62,MATCH(AH38+1,干支!$A$2:$A$62,0))</f>
        <v>乙巳</v>
      </c>
      <c r="AJ38">
        <f t="shared" si="97"/>
        <v>29</v>
      </c>
      <c r="AK38">
        <f t="shared" si="98"/>
        <v>51</v>
      </c>
      <c r="AL38" t="str">
        <f>INDEX(干支!$B$2:$B$62,MATCH(AK38+1,干支!$A$2:$A$62,0))</f>
        <v>乙亥</v>
      </c>
      <c r="AM38">
        <f t="shared" si="99"/>
        <v>72</v>
      </c>
      <c r="AN38">
        <f t="shared" si="100"/>
        <v>20</v>
      </c>
      <c r="AO38" t="str">
        <f>INDEX(干支!$B$2:$B$62,MATCH(AN38+1,干支!$A$2:$A$62,0))</f>
        <v>甲辰</v>
      </c>
      <c r="AP38">
        <f t="shared" si="101"/>
        <v>34</v>
      </c>
      <c r="AQ38">
        <f t="shared" si="102"/>
        <v>50</v>
      </c>
      <c r="AR38" t="str">
        <f>INDEX(干支!$B$2:$B$62,MATCH(AQ38+1,干支!$A$2:$A$62,0))</f>
        <v>甲戌</v>
      </c>
      <c r="AS38">
        <f t="shared" si="103"/>
        <v>77</v>
      </c>
      <c r="AT38">
        <f t="shared" si="104"/>
        <v>19</v>
      </c>
      <c r="AU38" t="str">
        <f>INDEX(干支!$B$2:$B$62,MATCH(AT38+1,干支!$A$2:$A$62,0))</f>
        <v>癸卯</v>
      </c>
      <c r="AV38">
        <f t="shared" si="105"/>
        <v>39</v>
      </c>
      <c r="AW38">
        <f t="shared" si="106"/>
        <v>49</v>
      </c>
      <c r="AX38" t="str">
        <f>INDEX(干支!$B$2:$B$62,MATCH(AW38+1,干支!$A$2:$A$62,0))</f>
        <v>癸酉</v>
      </c>
      <c r="AY38">
        <f t="shared" si="107"/>
        <v>1</v>
      </c>
      <c r="AZ38">
        <f t="shared" si="108"/>
        <v>19</v>
      </c>
      <c r="BA38" t="str">
        <f>INDEX(干支!$B$2:$B$62,MATCH(AZ38+1,干支!$A$2:$A$62,0))</f>
        <v>癸卯</v>
      </c>
      <c r="BB38">
        <f t="shared" si="109"/>
        <v>44</v>
      </c>
      <c r="BC38">
        <f t="shared" si="110"/>
        <v>48</v>
      </c>
      <c r="BD38" t="str">
        <f>INDEX(干支!$B$2:$B$62,MATCH(BC38+1,干支!$A$2:$A$62,0))</f>
        <v>壬申</v>
      </c>
      <c r="BE38">
        <f t="shared" si="111"/>
        <v>6</v>
      </c>
      <c r="BF38">
        <f t="shared" si="112"/>
        <v>18</v>
      </c>
      <c r="BG38" t="str">
        <f>INDEX(干支!$B$2:$B$62,MATCH(BF38+1,干支!$A$2:$A$62,0))</f>
        <v>壬寅</v>
      </c>
    </row>
    <row r="39" spans="1:59">
      <c r="A39" s="3" t="s">
        <v>316</v>
      </c>
      <c r="D39">
        <v>123</v>
      </c>
      <c r="E39">
        <f t="shared" si="71"/>
        <v>143109</v>
      </c>
      <c r="F39">
        <f t="shared" si="72"/>
        <v>1520</v>
      </c>
      <c r="G39" t="str">
        <f t="shared" si="73"/>
        <v/>
      </c>
      <c r="H39" t="str">
        <f t="shared" si="74"/>
        <v/>
      </c>
      <c r="I39">
        <f t="shared" si="75"/>
        <v>6110</v>
      </c>
      <c r="J39">
        <f t="shared" si="76"/>
        <v>1040</v>
      </c>
      <c r="K39">
        <f t="shared" si="77"/>
        <v>130</v>
      </c>
      <c r="L39" t="str">
        <f t="shared" si="78"/>
        <v>天正</v>
      </c>
      <c r="M39" t="str">
        <f t="shared" si="79"/>
        <v>第7月</v>
      </c>
      <c r="N39" t="str">
        <f t="shared" si="80"/>
        <v>第12月</v>
      </c>
      <c r="O39" t="str">
        <f t="shared" si="81"/>
        <v>天正</v>
      </c>
      <c r="P39" t="str">
        <f t="shared" si="82"/>
        <v>第7月</v>
      </c>
      <c r="Q39" t="str">
        <f t="shared" si="83"/>
        <v>第13月</v>
      </c>
      <c r="R39">
        <f t="shared" si="84"/>
        <v>18800</v>
      </c>
      <c r="S39">
        <f t="shared" si="85"/>
        <v>0</v>
      </c>
      <c r="T39">
        <f t="shared" si="86"/>
        <v>555180</v>
      </c>
      <c r="U39">
        <f t="shared" si="87"/>
        <v>20</v>
      </c>
      <c r="V39">
        <f t="shared" si="88"/>
        <v>0</v>
      </c>
      <c r="W39" t="str">
        <f>INDEX(干支!$B$2:$B$62,MATCH(V39+1,干支!$A$2:$A$62,0))</f>
        <v>甲申</v>
      </c>
      <c r="X39">
        <f t="shared" si="89"/>
        <v>63</v>
      </c>
      <c r="Y39">
        <f t="shared" si="90"/>
        <v>29</v>
      </c>
      <c r="Z39" t="str">
        <f>INDEX(干支!$B$2:$B$62,MATCH(Y39+1,干支!$A$2:$A$62,0))</f>
        <v>癸丑</v>
      </c>
      <c r="AA39">
        <f t="shared" si="91"/>
        <v>25</v>
      </c>
      <c r="AB39">
        <f t="shared" si="92"/>
        <v>59</v>
      </c>
      <c r="AC39" t="str">
        <f>INDEX(干支!$B$2:$B$62,MATCH(AB39+1,干支!$A$2:$A$62,0))</f>
        <v>癸未</v>
      </c>
      <c r="AD39">
        <f t="shared" si="93"/>
        <v>68</v>
      </c>
      <c r="AE39">
        <f t="shared" si="94"/>
        <v>28</v>
      </c>
      <c r="AF39" t="str">
        <f>INDEX(干支!$B$2:$B$62,MATCH(AE39+1,干支!$A$2:$A$62,0))</f>
        <v>壬子</v>
      </c>
      <c r="AG39">
        <f t="shared" si="95"/>
        <v>30</v>
      </c>
      <c r="AH39">
        <f t="shared" si="96"/>
        <v>58</v>
      </c>
      <c r="AI39" t="str">
        <f>INDEX(干支!$B$2:$B$62,MATCH(AH39+1,干支!$A$2:$A$62,0))</f>
        <v>壬午</v>
      </c>
      <c r="AJ39">
        <f t="shared" si="97"/>
        <v>73</v>
      </c>
      <c r="AK39">
        <f t="shared" si="98"/>
        <v>27</v>
      </c>
      <c r="AL39" t="str">
        <f>INDEX(干支!$B$2:$B$62,MATCH(AK39+1,干支!$A$2:$A$62,0))</f>
        <v>辛亥</v>
      </c>
      <c r="AM39">
        <f t="shared" si="99"/>
        <v>35</v>
      </c>
      <c r="AN39">
        <f t="shared" si="100"/>
        <v>57</v>
      </c>
      <c r="AO39" t="str">
        <f>INDEX(干支!$B$2:$B$62,MATCH(AN39+1,干支!$A$2:$A$62,0))</f>
        <v>辛巳</v>
      </c>
      <c r="AP39">
        <f t="shared" si="101"/>
        <v>78</v>
      </c>
      <c r="AQ39">
        <f t="shared" si="102"/>
        <v>26</v>
      </c>
      <c r="AR39" t="str">
        <f>INDEX(干支!$B$2:$B$62,MATCH(AQ39+1,干支!$A$2:$A$62,0))</f>
        <v>庚戌</v>
      </c>
      <c r="AS39">
        <f t="shared" si="103"/>
        <v>40</v>
      </c>
      <c r="AT39">
        <f t="shared" si="104"/>
        <v>56</v>
      </c>
      <c r="AU39" t="str">
        <f>INDEX(干支!$B$2:$B$62,MATCH(AT39+1,干支!$A$2:$A$62,0))</f>
        <v>庚辰</v>
      </c>
      <c r="AV39">
        <f t="shared" si="105"/>
        <v>2</v>
      </c>
      <c r="AW39">
        <f t="shared" si="106"/>
        <v>26</v>
      </c>
      <c r="AX39" t="str">
        <f>INDEX(干支!$B$2:$B$62,MATCH(AW39+1,干支!$A$2:$A$62,0))</f>
        <v>庚戌</v>
      </c>
      <c r="AY39">
        <f t="shared" si="107"/>
        <v>45</v>
      </c>
      <c r="AZ39">
        <f t="shared" si="108"/>
        <v>55</v>
      </c>
      <c r="BA39" t="str">
        <f>INDEX(干支!$B$2:$B$62,MATCH(AZ39+1,干支!$A$2:$A$62,0))</f>
        <v>己卯</v>
      </c>
      <c r="BB39">
        <f t="shared" si="109"/>
        <v>7</v>
      </c>
      <c r="BC39">
        <f t="shared" si="110"/>
        <v>25</v>
      </c>
      <c r="BD39" t="str">
        <f>INDEX(干支!$B$2:$B$62,MATCH(BC39+1,干支!$A$2:$A$62,0))</f>
        <v>己酉</v>
      </c>
      <c r="BE39">
        <f t="shared" si="111"/>
        <v>50</v>
      </c>
      <c r="BF39">
        <f t="shared" si="112"/>
        <v>54</v>
      </c>
      <c r="BG39" t="str">
        <f>INDEX(干支!$B$2:$B$62,MATCH(BF39+1,干支!$A$2:$A$62,0))</f>
        <v>戊寅</v>
      </c>
    </row>
    <row r="40" spans="1:59">
      <c r="A40" s="3" t="s">
        <v>318</v>
      </c>
      <c r="D40">
        <v>122</v>
      </c>
      <c r="E40">
        <f t="shared" si="71"/>
        <v>143110</v>
      </c>
      <c r="F40">
        <f t="shared" si="72"/>
        <v>1521</v>
      </c>
      <c r="G40" t="str">
        <f t="shared" si="73"/>
        <v/>
      </c>
      <c r="H40" t="str">
        <f t="shared" si="74"/>
        <v/>
      </c>
      <c r="I40">
        <f t="shared" si="75"/>
        <v>6122</v>
      </c>
      <c r="J40">
        <f t="shared" si="76"/>
        <v>1043</v>
      </c>
      <c r="K40">
        <f t="shared" si="77"/>
        <v>1</v>
      </c>
      <c r="L40" t="str">
        <f t="shared" si="78"/>
        <v>第6月</v>
      </c>
      <c r="M40" t="str">
        <f t="shared" si="79"/>
        <v>第12月</v>
      </c>
      <c r="N40" t="str">
        <f t="shared" si="80"/>
        <v/>
      </c>
      <c r="O40" t="str">
        <f t="shared" si="81"/>
        <v>天正</v>
      </c>
      <c r="P40" t="str">
        <f t="shared" si="82"/>
        <v>第6月</v>
      </c>
      <c r="Q40" t="str">
        <f t="shared" si="83"/>
        <v>第13月</v>
      </c>
      <c r="R40">
        <f t="shared" si="84"/>
        <v>18812</v>
      </c>
      <c r="S40">
        <f t="shared" si="85"/>
        <v>7</v>
      </c>
      <c r="T40">
        <f t="shared" si="86"/>
        <v>555534</v>
      </c>
      <c r="U40">
        <f t="shared" si="87"/>
        <v>50</v>
      </c>
      <c r="V40">
        <f t="shared" si="88"/>
        <v>54</v>
      </c>
      <c r="W40" t="str">
        <f>INDEX(干支!$B$2:$B$62,MATCH(V40+1,干支!$A$2:$A$62,0))</f>
        <v>戊寅</v>
      </c>
      <c r="X40">
        <f t="shared" si="89"/>
        <v>12</v>
      </c>
      <c r="Y40">
        <f t="shared" si="90"/>
        <v>24</v>
      </c>
      <c r="Z40" t="str">
        <f>INDEX(干支!$B$2:$B$62,MATCH(Y40+1,干支!$A$2:$A$62,0))</f>
        <v>戊申</v>
      </c>
      <c r="AA40">
        <f t="shared" si="91"/>
        <v>55</v>
      </c>
      <c r="AB40">
        <f t="shared" si="92"/>
        <v>53</v>
      </c>
      <c r="AC40" t="str">
        <f>INDEX(干支!$B$2:$B$62,MATCH(AB40+1,干支!$A$2:$A$62,0))</f>
        <v>丁丑</v>
      </c>
      <c r="AD40">
        <f t="shared" si="93"/>
        <v>17</v>
      </c>
      <c r="AE40">
        <f t="shared" si="94"/>
        <v>23</v>
      </c>
      <c r="AF40" t="str">
        <f>INDEX(干支!$B$2:$B$62,MATCH(AE40+1,干支!$A$2:$A$62,0))</f>
        <v>丁未</v>
      </c>
      <c r="AG40">
        <f t="shared" si="95"/>
        <v>60</v>
      </c>
      <c r="AH40">
        <f t="shared" si="96"/>
        <v>52</v>
      </c>
      <c r="AI40" t="str">
        <f>INDEX(干支!$B$2:$B$62,MATCH(AH40+1,干支!$A$2:$A$62,0))</f>
        <v>丙子</v>
      </c>
      <c r="AJ40">
        <f t="shared" si="97"/>
        <v>22</v>
      </c>
      <c r="AK40">
        <f t="shared" si="98"/>
        <v>22</v>
      </c>
      <c r="AL40" t="str">
        <f>INDEX(干支!$B$2:$B$62,MATCH(AK40+1,干支!$A$2:$A$62,0))</f>
        <v>丙午</v>
      </c>
      <c r="AM40">
        <f t="shared" si="99"/>
        <v>65</v>
      </c>
      <c r="AN40">
        <f t="shared" si="100"/>
        <v>51</v>
      </c>
      <c r="AO40" t="str">
        <f>INDEX(干支!$B$2:$B$62,MATCH(AN40+1,干支!$A$2:$A$62,0))</f>
        <v>乙亥</v>
      </c>
      <c r="AP40">
        <f t="shared" si="101"/>
        <v>27</v>
      </c>
      <c r="AQ40">
        <f t="shared" si="102"/>
        <v>21</v>
      </c>
      <c r="AR40" t="str">
        <f>INDEX(干支!$B$2:$B$62,MATCH(AQ40+1,干支!$A$2:$A$62,0))</f>
        <v>乙巳</v>
      </c>
      <c r="AS40">
        <f t="shared" si="103"/>
        <v>70</v>
      </c>
      <c r="AT40">
        <f t="shared" si="104"/>
        <v>50</v>
      </c>
      <c r="AU40" t="str">
        <f>INDEX(干支!$B$2:$B$62,MATCH(AT40+1,干支!$A$2:$A$62,0))</f>
        <v>甲戌</v>
      </c>
      <c r="AV40">
        <f t="shared" si="105"/>
        <v>32</v>
      </c>
      <c r="AW40">
        <f t="shared" si="106"/>
        <v>20</v>
      </c>
      <c r="AX40" t="str">
        <f>INDEX(干支!$B$2:$B$62,MATCH(AW40+1,干支!$A$2:$A$62,0))</f>
        <v>甲辰</v>
      </c>
      <c r="AY40">
        <f t="shared" si="107"/>
        <v>75</v>
      </c>
      <c r="AZ40">
        <f t="shared" si="108"/>
        <v>49</v>
      </c>
      <c r="BA40" t="str">
        <f>INDEX(干支!$B$2:$B$62,MATCH(AZ40+1,干支!$A$2:$A$62,0))</f>
        <v>癸酉</v>
      </c>
      <c r="BB40">
        <f t="shared" si="109"/>
        <v>37</v>
      </c>
      <c r="BC40">
        <f t="shared" si="110"/>
        <v>19</v>
      </c>
      <c r="BD40" t="str">
        <f>INDEX(干支!$B$2:$B$62,MATCH(BC40+1,干支!$A$2:$A$62,0))</f>
        <v>癸卯</v>
      </c>
      <c r="BE40">
        <f t="shared" si="111"/>
        <v>80</v>
      </c>
      <c r="BF40">
        <f t="shared" si="112"/>
        <v>48</v>
      </c>
      <c r="BG40" t="str">
        <f>INDEX(干支!$B$2:$B$62,MATCH(BF40+1,干支!$A$2:$A$62,0))</f>
        <v>壬申</v>
      </c>
    </row>
    <row r="41" spans="1:59" hidden="1">
      <c r="A41" s="3" t="s">
        <v>502</v>
      </c>
      <c r="D41">
        <v>116</v>
      </c>
      <c r="E41">
        <f t="shared" si="71"/>
        <v>143116</v>
      </c>
      <c r="F41">
        <f t="shared" si="72"/>
        <v>1527</v>
      </c>
      <c r="G41" t="str">
        <f t="shared" si="73"/>
        <v/>
      </c>
      <c r="H41" t="str">
        <f t="shared" si="74"/>
        <v/>
      </c>
      <c r="I41">
        <f t="shared" si="75"/>
        <v>6196</v>
      </c>
      <c r="J41">
        <f t="shared" si="76"/>
        <v>1055</v>
      </c>
      <c r="K41">
        <f t="shared" si="77"/>
        <v>83</v>
      </c>
      <c r="L41" t="str">
        <f t="shared" si="78"/>
        <v>第3月</v>
      </c>
      <c r="M41" t="str">
        <f t="shared" si="79"/>
        <v>第9月</v>
      </c>
      <c r="N41" t="str">
        <f t="shared" si="80"/>
        <v/>
      </c>
      <c r="O41" t="str">
        <f t="shared" si="81"/>
        <v>第3月</v>
      </c>
      <c r="P41" t="str">
        <f t="shared" si="82"/>
        <v>第9月</v>
      </c>
      <c r="Q41" t="str">
        <f t="shared" si="83"/>
        <v/>
      </c>
      <c r="R41">
        <f t="shared" si="84"/>
        <v>18886</v>
      </c>
      <c r="S41">
        <f t="shared" si="85"/>
        <v>11</v>
      </c>
      <c r="T41">
        <f t="shared" si="86"/>
        <v>557719</v>
      </c>
      <c r="U41">
        <f t="shared" si="87"/>
        <v>73</v>
      </c>
      <c r="V41">
        <f t="shared" si="88"/>
        <v>19</v>
      </c>
      <c r="W41" t="str">
        <f>INDEX(干支!$B$2:$B$62,MATCH(V41+1,干支!$A$2:$A$62,0))</f>
        <v>癸卯</v>
      </c>
      <c r="X41">
        <f t="shared" si="89"/>
        <v>35</v>
      </c>
      <c r="Y41">
        <f t="shared" si="90"/>
        <v>49</v>
      </c>
      <c r="Z41" t="str">
        <f>INDEX(干支!$B$2:$B$62,MATCH(Y41+1,干支!$A$2:$A$62,0))</f>
        <v>癸酉</v>
      </c>
      <c r="AA41">
        <f t="shared" si="91"/>
        <v>78</v>
      </c>
      <c r="AB41">
        <f t="shared" si="92"/>
        <v>18</v>
      </c>
      <c r="AC41" t="str">
        <f>INDEX(干支!$B$2:$B$62,MATCH(AB41+1,干支!$A$2:$A$62,0))</f>
        <v>壬寅</v>
      </c>
      <c r="AD41">
        <f t="shared" si="93"/>
        <v>40</v>
      </c>
      <c r="AE41">
        <f t="shared" si="94"/>
        <v>48</v>
      </c>
      <c r="AF41" t="str">
        <f>INDEX(干支!$B$2:$B$62,MATCH(AE41+1,干支!$A$2:$A$62,0))</f>
        <v>壬申</v>
      </c>
      <c r="AG41">
        <f t="shared" si="95"/>
        <v>2</v>
      </c>
      <c r="AH41">
        <f t="shared" si="96"/>
        <v>18</v>
      </c>
      <c r="AI41" t="str">
        <f>INDEX(干支!$B$2:$B$62,MATCH(AH41+1,干支!$A$2:$A$62,0))</f>
        <v>壬寅</v>
      </c>
      <c r="AJ41">
        <f t="shared" si="97"/>
        <v>45</v>
      </c>
      <c r="AK41">
        <f t="shared" si="98"/>
        <v>47</v>
      </c>
      <c r="AL41" t="str">
        <f>INDEX(干支!$B$2:$B$62,MATCH(AK41+1,干支!$A$2:$A$62,0))</f>
        <v>辛未</v>
      </c>
      <c r="AM41">
        <f t="shared" si="99"/>
        <v>7</v>
      </c>
      <c r="AN41">
        <f t="shared" si="100"/>
        <v>17</v>
      </c>
      <c r="AO41" t="str">
        <f>INDEX(干支!$B$2:$B$62,MATCH(AN41+1,干支!$A$2:$A$62,0))</f>
        <v>辛丑</v>
      </c>
      <c r="AP41">
        <f t="shared" si="101"/>
        <v>50</v>
      </c>
      <c r="AQ41">
        <f t="shared" si="102"/>
        <v>46</v>
      </c>
      <c r="AR41" t="str">
        <f>INDEX(干支!$B$2:$B$62,MATCH(AQ41+1,干支!$A$2:$A$62,0))</f>
        <v>庚午</v>
      </c>
      <c r="AS41">
        <f t="shared" si="103"/>
        <v>12</v>
      </c>
      <c r="AT41">
        <f t="shared" si="104"/>
        <v>16</v>
      </c>
      <c r="AU41" t="str">
        <f>INDEX(干支!$B$2:$B$62,MATCH(AT41+1,干支!$A$2:$A$62,0))</f>
        <v>庚子</v>
      </c>
      <c r="AV41">
        <f t="shared" si="105"/>
        <v>55</v>
      </c>
      <c r="AW41">
        <f t="shared" si="106"/>
        <v>45</v>
      </c>
      <c r="AX41" t="str">
        <f>INDEX(干支!$B$2:$B$62,MATCH(AW41+1,干支!$A$2:$A$62,0))</f>
        <v>己巳</v>
      </c>
      <c r="AY41">
        <f t="shared" si="107"/>
        <v>17</v>
      </c>
      <c r="AZ41">
        <f t="shared" si="108"/>
        <v>15</v>
      </c>
      <c r="BA41" t="str">
        <f>INDEX(干支!$B$2:$B$62,MATCH(AZ41+1,干支!$A$2:$A$62,0))</f>
        <v>己亥</v>
      </c>
      <c r="BB41">
        <f t="shared" si="109"/>
        <v>60</v>
      </c>
      <c r="BC41">
        <f t="shared" si="110"/>
        <v>44</v>
      </c>
      <c r="BD41" t="str">
        <f>INDEX(干支!$B$2:$B$62,MATCH(BC41+1,干支!$A$2:$A$62,0))</f>
        <v>戊辰</v>
      </c>
      <c r="BE41">
        <f t="shared" si="111"/>
        <v>22</v>
      </c>
      <c r="BF41">
        <f t="shared" si="112"/>
        <v>14</v>
      </c>
      <c r="BG41" t="str">
        <f>INDEX(干支!$B$2:$B$62,MATCH(BF41+1,干支!$A$2:$A$62,0))</f>
        <v>戊戌</v>
      </c>
    </row>
    <row r="42" spans="1:59">
      <c r="A42" s="3" t="s">
        <v>322</v>
      </c>
      <c r="D42">
        <v>112</v>
      </c>
      <c r="E42">
        <f t="shared" si="71"/>
        <v>143120</v>
      </c>
      <c r="F42">
        <f t="shared" si="72"/>
        <v>1531</v>
      </c>
      <c r="G42" t="str">
        <f t="shared" si="73"/>
        <v/>
      </c>
      <c r="H42" t="str">
        <f t="shared" si="74"/>
        <v/>
      </c>
      <c r="I42">
        <f t="shared" si="75"/>
        <v>6246</v>
      </c>
      <c r="J42">
        <f t="shared" si="76"/>
        <v>1064</v>
      </c>
      <c r="K42">
        <f t="shared" si="77"/>
        <v>18</v>
      </c>
      <c r="L42" t="str">
        <f t="shared" si="78"/>
        <v>第6月</v>
      </c>
      <c r="M42" t="str">
        <f t="shared" si="79"/>
        <v>第11月</v>
      </c>
      <c r="N42" t="str">
        <f t="shared" si="80"/>
        <v/>
      </c>
      <c r="O42" t="str">
        <f t="shared" si="81"/>
        <v>第6月</v>
      </c>
      <c r="P42" t="str">
        <f t="shared" si="82"/>
        <v>第12月</v>
      </c>
      <c r="Q42" t="str">
        <f t="shared" si="83"/>
        <v/>
      </c>
      <c r="R42">
        <f t="shared" si="84"/>
        <v>18936</v>
      </c>
      <c r="S42">
        <f t="shared" si="85"/>
        <v>1</v>
      </c>
      <c r="T42">
        <f t="shared" si="86"/>
        <v>559196</v>
      </c>
      <c r="U42">
        <f t="shared" si="87"/>
        <v>36</v>
      </c>
      <c r="V42">
        <f t="shared" si="88"/>
        <v>56</v>
      </c>
      <c r="W42" t="str">
        <f>INDEX(干支!$B$2:$B$62,MATCH(V42+1,干支!$A$2:$A$62,0))</f>
        <v>庚辰</v>
      </c>
      <c r="X42">
        <f t="shared" si="89"/>
        <v>79</v>
      </c>
      <c r="Y42">
        <f t="shared" si="90"/>
        <v>25</v>
      </c>
      <c r="Z42" t="str">
        <f>INDEX(干支!$B$2:$B$62,MATCH(Y42+1,干支!$A$2:$A$62,0))</f>
        <v>己酉</v>
      </c>
      <c r="AA42">
        <f t="shared" si="91"/>
        <v>41</v>
      </c>
      <c r="AB42">
        <f t="shared" si="92"/>
        <v>55</v>
      </c>
      <c r="AC42" t="str">
        <f>INDEX(干支!$B$2:$B$62,MATCH(AB42+1,干支!$A$2:$A$62,0))</f>
        <v>己卯</v>
      </c>
      <c r="AD42">
        <f t="shared" si="93"/>
        <v>3</v>
      </c>
      <c r="AE42">
        <f t="shared" si="94"/>
        <v>25</v>
      </c>
      <c r="AF42" t="str">
        <f>INDEX(干支!$B$2:$B$62,MATCH(AE42+1,干支!$A$2:$A$62,0))</f>
        <v>己酉</v>
      </c>
      <c r="AG42">
        <f t="shared" si="95"/>
        <v>46</v>
      </c>
      <c r="AH42">
        <f t="shared" si="96"/>
        <v>54</v>
      </c>
      <c r="AI42" t="str">
        <f>INDEX(干支!$B$2:$B$62,MATCH(AH42+1,干支!$A$2:$A$62,0))</f>
        <v>戊寅</v>
      </c>
      <c r="AJ42">
        <f t="shared" si="97"/>
        <v>8</v>
      </c>
      <c r="AK42">
        <f t="shared" si="98"/>
        <v>24</v>
      </c>
      <c r="AL42" t="str">
        <f>INDEX(干支!$B$2:$B$62,MATCH(AK42+1,干支!$A$2:$A$62,0))</f>
        <v>戊申</v>
      </c>
      <c r="AM42">
        <f t="shared" si="99"/>
        <v>51</v>
      </c>
      <c r="AN42">
        <f t="shared" si="100"/>
        <v>53</v>
      </c>
      <c r="AO42" t="str">
        <f>INDEX(干支!$B$2:$B$62,MATCH(AN42+1,干支!$A$2:$A$62,0))</f>
        <v>丁丑</v>
      </c>
      <c r="AP42">
        <f t="shared" si="101"/>
        <v>13</v>
      </c>
      <c r="AQ42">
        <f t="shared" si="102"/>
        <v>23</v>
      </c>
      <c r="AR42" t="str">
        <f>INDEX(干支!$B$2:$B$62,MATCH(AQ42+1,干支!$A$2:$A$62,0))</f>
        <v>丁未</v>
      </c>
      <c r="AS42">
        <f t="shared" si="103"/>
        <v>56</v>
      </c>
      <c r="AT42">
        <f t="shared" si="104"/>
        <v>52</v>
      </c>
      <c r="AU42" t="str">
        <f>INDEX(干支!$B$2:$B$62,MATCH(AT42+1,干支!$A$2:$A$62,0))</f>
        <v>丙子</v>
      </c>
      <c r="AV42">
        <f t="shared" si="105"/>
        <v>18</v>
      </c>
      <c r="AW42">
        <f t="shared" si="106"/>
        <v>22</v>
      </c>
      <c r="AX42" t="str">
        <f>INDEX(干支!$B$2:$B$62,MATCH(AW42+1,干支!$A$2:$A$62,0))</f>
        <v>丙午</v>
      </c>
      <c r="AY42">
        <f t="shared" si="107"/>
        <v>61</v>
      </c>
      <c r="AZ42">
        <f t="shared" si="108"/>
        <v>51</v>
      </c>
      <c r="BA42" t="str">
        <f>INDEX(干支!$B$2:$B$62,MATCH(AZ42+1,干支!$A$2:$A$62,0))</f>
        <v>乙亥</v>
      </c>
      <c r="BB42">
        <f t="shared" si="109"/>
        <v>23</v>
      </c>
      <c r="BC42">
        <f t="shared" si="110"/>
        <v>21</v>
      </c>
      <c r="BD42" t="str">
        <f>INDEX(干支!$B$2:$B$62,MATCH(BC42+1,干支!$A$2:$A$62,0))</f>
        <v>乙巳</v>
      </c>
      <c r="BE42">
        <f t="shared" si="111"/>
        <v>66</v>
      </c>
      <c r="BF42">
        <f t="shared" si="112"/>
        <v>50</v>
      </c>
      <c r="BG42" t="str">
        <f>INDEX(干支!$B$2:$B$62,MATCH(BF42+1,干支!$A$2:$A$62,0))</f>
        <v>甲戌</v>
      </c>
    </row>
    <row r="43" spans="1:59" hidden="1">
      <c r="A43" s="3" t="s">
        <v>503</v>
      </c>
      <c r="D43">
        <v>110</v>
      </c>
      <c r="E43">
        <f t="shared" si="71"/>
        <v>143122</v>
      </c>
      <c r="F43">
        <f t="shared" si="72"/>
        <v>1533</v>
      </c>
      <c r="G43" t="str">
        <f t="shared" si="73"/>
        <v>有</v>
      </c>
      <c r="H43" t="str">
        <f t="shared" si="74"/>
        <v>閏7月</v>
      </c>
      <c r="I43">
        <f t="shared" si="75"/>
        <v>6270</v>
      </c>
      <c r="J43">
        <f t="shared" si="76"/>
        <v>1068</v>
      </c>
      <c r="K43">
        <f t="shared" si="77"/>
        <v>30</v>
      </c>
      <c r="L43" t="str">
        <f t="shared" si="78"/>
        <v>第5月</v>
      </c>
      <c r="M43" t="str">
        <f t="shared" si="79"/>
        <v>第11月</v>
      </c>
      <c r="N43" t="str">
        <f t="shared" si="80"/>
        <v/>
      </c>
      <c r="O43" t="str">
        <f t="shared" si="81"/>
        <v>第6月</v>
      </c>
      <c r="P43" t="str">
        <f t="shared" si="82"/>
        <v>第11月</v>
      </c>
      <c r="Q43" t="str">
        <f t="shared" si="83"/>
        <v/>
      </c>
      <c r="R43">
        <f t="shared" si="84"/>
        <v>18960</v>
      </c>
      <c r="S43">
        <f t="shared" si="85"/>
        <v>15</v>
      </c>
      <c r="T43">
        <f t="shared" si="86"/>
        <v>559905</v>
      </c>
      <c r="U43">
        <f t="shared" si="87"/>
        <v>15</v>
      </c>
      <c r="V43">
        <f t="shared" si="88"/>
        <v>45</v>
      </c>
      <c r="W43" t="str">
        <f>INDEX(干支!$B$2:$B$62,MATCH(V43+1,干支!$A$2:$A$62,0))</f>
        <v>己巳</v>
      </c>
      <c r="X43">
        <f t="shared" si="89"/>
        <v>58</v>
      </c>
      <c r="Y43">
        <f t="shared" si="90"/>
        <v>14</v>
      </c>
      <c r="Z43" t="str">
        <f>INDEX(干支!$B$2:$B$62,MATCH(Y43+1,干支!$A$2:$A$62,0))</f>
        <v>戊戌</v>
      </c>
      <c r="AA43">
        <f t="shared" si="91"/>
        <v>20</v>
      </c>
      <c r="AB43">
        <f t="shared" si="92"/>
        <v>44</v>
      </c>
      <c r="AC43" t="str">
        <f>INDEX(干支!$B$2:$B$62,MATCH(AB43+1,干支!$A$2:$A$62,0))</f>
        <v>戊辰</v>
      </c>
      <c r="AD43">
        <f t="shared" si="93"/>
        <v>63</v>
      </c>
      <c r="AE43">
        <f t="shared" si="94"/>
        <v>13</v>
      </c>
      <c r="AF43" t="str">
        <f>INDEX(干支!$B$2:$B$62,MATCH(AE43+1,干支!$A$2:$A$62,0))</f>
        <v>丁酉</v>
      </c>
      <c r="AG43">
        <f t="shared" si="95"/>
        <v>25</v>
      </c>
      <c r="AH43">
        <f t="shared" si="96"/>
        <v>43</v>
      </c>
      <c r="AI43" t="str">
        <f>INDEX(干支!$B$2:$B$62,MATCH(AH43+1,干支!$A$2:$A$62,0))</f>
        <v>丁卯</v>
      </c>
      <c r="AJ43">
        <f t="shared" si="97"/>
        <v>68</v>
      </c>
      <c r="AK43">
        <f t="shared" si="98"/>
        <v>12</v>
      </c>
      <c r="AL43" t="str">
        <f>INDEX(干支!$B$2:$B$62,MATCH(AK43+1,干支!$A$2:$A$62,0))</f>
        <v>丙申</v>
      </c>
      <c r="AM43">
        <f t="shared" si="99"/>
        <v>30</v>
      </c>
      <c r="AN43">
        <f t="shared" si="100"/>
        <v>42</v>
      </c>
      <c r="AO43" t="str">
        <f>INDEX(干支!$B$2:$B$62,MATCH(AN43+1,干支!$A$2:$A$62,0))</f>
        <v>丙寅</v>
      </c>
      <c r="AP43">
        <f t="shared" si="101"/>
        <v>73</v>
      </c>
      <c r="AQ43">
        <f t="shared" si="102"/>
        <v>11</v>
      </c>
      <c r="AR43" t="str">
        <f>INDEX(干支!$B$2:$B$62,MATCH(AQ43+1,干支!$A$2:$A$62,0))</f>
        <v>乙未</v>
      </c>
      <c r="AS43">
        <f t="shared" si="103"/>
        <v>35</v>
      </c>
      <c r="AT43">
        <f t="shared" si="104"/>
        <v>41</v>
      </c>
      <c r="AU43" t="str">
        <f>INDEX(干支!$B$2:$B$62,MATCH(AT43+1,干支!$A$2:$A$62,0))</f>
        <v>乙丑</v>
      </c>
      <c r="AV43">
        <f t="shared" si="105"/>
        <v>78</v>
      </c>
      <c r="AW43">
        <f t="shared" si="106"/>
        <v>10</v>
      </c>
      <c r="AX43" t="str">
        <f>INDEX(干支!$B$2:$B$62,MATCH(AW43+1,干支!$A$2:$A$62,0))</f>
        <v>甲午</v>
      </c>
      <c r="AY43">
        <f t="shared" si="107"/>
        <v>40</v>
      </c>
      <c r="AZ43">
        <f t="shared" si="108"/>
        <v>40</v>
      </c>
      <c r="BA43" t="str">
        <f>INDEX(干支!$B$2:$B$62,MATCH(AZ43+1,干支!$A$2:$A$62,0))</f>
        <v>甲子</v>
      </c>
      <c r="BB43">
        <f t="shared" si="109"/>
        <v>2</v>
      </c>
      <c r="BC43">
        <f t="shared" si="110"/>
        <v>10</v>
      </c>
      <c r="BD43" t="str">
        <f>INDEX(干支!$B$2:$B$62,MATCH(BC43+1,干支!$A$2:$A$62,0))</f>
        <v>甲午</v>
      </c>
      <c r="BE43">
        <f t="shared" si="111"/>
        <v>45</v>
      </c>
      <c r="BF43">
        <f t="shared" si="112"/>
        <v>39</v>
      </c>
      <c r="BG43" t="str">
        <f>INDEX(干支!$B$2:$B$62,MATCH(BF43+1,干支!$A$2:$A$62,0))</f>
        <v>癸亥</v>
      </c>
    </row>
    <row r="44" spans="1:59">
      <c r="A44" s="3" t="s">
        <v>324</v>
      </c>
      <c r="D44">
        <v>107</v>
      </c>
      <c r="E44">
        <f t="shared" si="71"/>
        <v>143125</v>
      </c>
      <c r="F44">
        <f t="shared" si="72"/>
        <v>1536</v>
      </c>
      <c r="G44" t="str">
        <f t="shared" si="73"/>
        <v>有</v>
      </c>
      <c r="H44" t="str">
        <f t="shared" si="74"/>
        <v>閏4月</v>
      </c>
      <c r="I44">
        <f t="shared" si="75"/>
        <v>6307</v>
      </c>
      <c r="J44">
        <f t="shared" si="76"/>
        <v>1074</v>
      </c>
      <c r="K44">
        <f t="shared" si="77"/>
        <v>71</v>
      </c>
      <c r="L44" t="str">
        <f t="shared" si="78"/>
        <v>第3月</v>
      </c>
      <c r="M44" t="str">
        <f t="shared" si="79"/>
        <v>第9月</v>
      </c>
      <c r="N44" t="str">
        <f t="shared" si="80"/>
        <v/>
      </c>
      <c r="O44" t="str">
        <f t="shared" si="81"/>
        <v>第4月</v>
      </c>
      <c r="P44" t="str">
        <f t="shared" si="82"/>
        <v>第10月</v>
      </c>
      <c r="Q44" t="str">
        <f t="shared" si="83"/>
        <v/>
      </c>
      <c r="R44">
        <f t="shared" si="84"/>
        <v>18997</v>
      </c>
      <c r="S44">
        <f t="shared" si="85"/>
        <v>17</v>
      </c>
      <c r="T44">
        <f t="shared" si="86"/>
        <v>560997</v>
      </c>
      <c r="U44">
        <f t="shared" si="87"/>
        <v>67</v>
      </c>
      <c r="V44">
        <f t="shared" si="88"/>
        <v>57</v>
      </c>
      <c r="W44" t="str">
        <f>INDEX(干支!$B$2:$B$62,MATCH(V44+1,干支!$A$2:$A$62,0))</f>
        <v>辛巳</v>
      </c>
      <c r="X44">
        <f t="shared" si="89"/>
        <v>29</v>
      </c>
      <c r="Y44">
        <f t="shared" si="90"/>
        <v>27</v>
      </c>
      <c r="Z44" t="str">
        <f>INDEX(干支!$B$2:$B$62,MATCH(Y44+1,干支!$A$2:$A$62,0))</f>
        <v>辛亥</v>
      </c>
      <c r="AA44">
        <f t="shared" si="91"/>
        <v>72</v>
      </c>
      <c r="AB44">
        <f t="shared" si="92"/>
        <v>56</v>
      </c>
      <c r="AC44" t="str">
        <f>INDEX(干支!$B$2:$B$62,MATCH(AB44+1,干支!$A$2:$A$62,0))</f>
        <v>庚辰</v>
      </c>
      <c r="AD44">
        <f t="shared" si="93"/>
        <v>34</v>
      </c>
      <c r="AE44">
        <f t="shared" si="94"/>
        <v>26</v>
      </c>
      <c r="AF44" t="str">
        <f>INDEX(干支!$B$2:$B$62,MATCH(AE44+1,干支!$A$2:$A$62,0))</f>
        <v>庚戌</v>
      </c>
      <c r="AG44">
        <f t="shared" si="95"/>
        <v>77</v>
      </c>
      <c r="AH44">
        <f t="shared" si="96"/>
        <v>55</v>
      </c>
      <c r="AI44" t="str">
        <f>INDEX(干支!$B$2:$B$62,MATCH(AH44+1,干支!$A$2:$A$62,0))</f>
        <v>己卯</v>
      </c>
      <c r="AJ44">
        <f t="shared" si="97"/>
        <v>39</v>
      </c>
      <c r="AK44">
        <f t="shared" si="98"/>
        <v>25</v>
      </c>
      <c r="AL44" t="str">
        <f>INDEX(干支!$B$2:$B$62,MATCH(AK44+1,干支!$A$2:$A$62,0))</f>
        <v>己酉</v>
      </c>
      <c r="AM44">
        <f t="shared" si="99"/>
        <v>1</v>
      </c>
      <c r="AN44">
        <f t="shared" si="100"/>
        <v>55</v>
      </c>
      <c r="AO44" t="str">
        <f>INDEX(干支!$B$2:$B$62,MATCH(AN44+1,干支!$A$2:$A$62,0))</f>
        <v>己卯</v>
      </c>
      <c r="AP44">
        <f t="shared" si="101"/>
        <v>44</v>
      </c>
      <c r="AQ44">
        <f t="shared" si="102"/>
        <v>24</v>
      </c>
      <c r="AR44" t="str">
        <f>INDEX(干支!$B$2:$B$62,MATCH(AQ44+1,干支!$A$2:$A$62,0))</f>
        <v>戊申</v>
      </c>
      <c r="AS44">
        <f t="shared" si="103"/>
        <v>6</v>
      </c>
      <c r="AT44">
        <f t="shared" si="104"/>
        <v>54</v>
      </c>
      <c r="AU44" t="str">
        <f>INDEX(干支!$B$2:$B$62,MATCH(AT44+1,干支!$A$2:$A$62,0))</f>
        <v>戊寅</v>
      </c>
      <c r="AV44">
        <f t="shared" si="105"/>
        <v>49</v>
      </c>
      <c r="AW44">
        <f t="shared" si="106"/>
        <v>23</v>
      </c>
      <c r="AX44" t="str">
        <f>INDEX(干支!$B$2:$B$62,MATCH(AW44+1,干支!$A$2:$A$62,0))</f>
        <v>丁未</v>
      </c>
      <c r="AY44">
        <f t="shared" si="107"/>
        <v>11</v>
      </c>
      <c r="AZ44">
        <f t="shared" si="108"/>
        <v>53</v>
      </c>
      <c r="BA44" t="str">
        <f>INDEX(干支!$B$2:$B$62,MATCH(AZ44+1,干支!$A$2:$A$62,0))</f>
        <v>丁丑</v>
      </c>
      <c r="BB44">
        <f t="shared" si="109"/>
        <v>54</v>
      </c>
      <c r="BC44">
        <f t="shared" si="110"/>
        <v>22</v>
      </c>
      <c r="BD44" t="str">
        <f>INDEX(干支!$B$2:$B$62,MATCH(BC44+1,干支!$A$2:$A$62,0))</f>
        <v>丙午</v>
      </c>
      <c r="BE44">
        <f t="shared" si="111"/>
        <v>16</v>
      </c>
      <c r="BF44">
        <f t="shared" si="112"/>
        <v>52</v>
      </c>
      <c r="BG44" t="str">
        <f>INDEX(干支!$B$2:$B$62,MATCH(BF44+1,干支!$A$2:$A$62,0))</f>
        <v>丙子</v>
      </c>
    </row>
    <row r="45" spans="1:59">
      <c r="A45" s="3"/>
    </row>
    <row r="46" spans="1:59">
      <c r="A46" t="s">
        <v>487</v>
      </c>
    </row>
    <row r="47" spans="1:59">
      <c r="A47" t="s">
        <v>492</v>
      </c>
      <c r="D47">
        <v>104</v>
      </c>
      <c r="E47">
        <f>$E$3-D47+$D$3</f>
        <v>143128</v>
      </c>
      <c r="F47">
        <f>$F$3-D47+$D$3</f>
        <v>1539</v>
      </c>
      <c r="G47" t="str">
        <f t="shared" ref="G47" si="113">IF(S47&gt;=12,"有","")</f>
        <v/>
      </c>
      <c r="H47" t="str">
        <f t="shared" ref="H47" si="114">IF((S47*12+7*1)&gt;=228,"閏1月",IF((S47*12+7*2)&gt;=228,"閏2月",IF((S47*12+7*3)&gt;=228,"閏3月",IF((S47*12+7*4)&gt;=228,"閏4月",IF((S47*12+7*5)&gt;=228,"閏5月",IF((S47*12+7*6)&gt;=228,"閏6月",IF((S47*12+7*7)&gt;=228,"閏7月",IF((S47*12+7*8)&gt;=228,"閏8月",IF((S47*12+7*9)&gt;=228,"閏9月",IF((S47*12+7*10)&gt;=228,"閏10月",IF((S47*12+7*11)&gt;=228,"閏11月",IF((S47*12+7*12)&gt;=228,"閏12月",""))))))))))))</f>
        <v/>
      </c>
      <c r="J47">
        <f t="shared" ref="J47" si="115">QUOTIENT(I47*23,135)</f>
        <v>0</v>
      </c>
      <c r="K47">
        <f t="shared" ref="K47" si="116">MOD(I47*23,135)</f>
        <v>0</v>
      </c>
      <c r="L47" t="str">
        <f t="shared" ref="L47" si="117">IF(K47+23*1&gt;=135,"天正",IF(K47+23*2&gt;=135,"第2月",IF(K47+23*3&gt;=135,"第3月",IF(K47+23*4&gt;=135,"第4月",IF(K47+23*5&gt;=135,"第5月",IF(K47+23*6&gt;=135,"第6月",))))))</f>
        <v>第6月</v>
      </c>
      <c r="M47" t="str">
        <f t="shared" ref="M47" si="118">IF(K47+23*6&gt;=270,"第6月",IF(K47+23*7&gt;=270,"第7月",IF(K47+23*8&gt;=270,"第8月",IF(K47+23*9&gt;=270,"第9月",IF(K47+23*10&gt;=270,"第10月",IF(K47+23*11&gt;=270,"第11月",IF(K47+23*12&gt;=270,"第12月",IF(K47+23*13&gt;=270,"第13月",))))))))</f>
        <v>第12月</v>
      </c>
      <c r="N47" t="str">
        <f t="shared" ref="N47" si="119">IF(K47+23*12&gt;=405,"第12月",IF(K47+23*13&gt;=405,"第13月",""))</f>
        <v/>
      </c>
      <c r="O47" t="str">
        <f t="shared" ref="O47" si="120">IF(K47&lt;11.5,"天正",IF(K47+11.5&gt;=135,"天正",IF(K47+11.5+23*1&gt;=135,"第2月",IF(K47+11.5+23*2&gt;=135,"第3月",IF(K47+11.5+23*3&gt;=135,"第4月",IF(K47+11.5+23*4&gt;=135,"第5月",IF(K47+11.5+23*5&gt;=135,"第6月",)))))))</f>
        <v>天正</v>
      </c>
      <c r="P47" t="str">
        <f t="shared" ref="P47" si="121">IF(K47&lt;11.5,"第6月",IF(K47+11.5+23*5&gt;=270,"第6月",IF(K47+11.5+23*6&gt;=270,"第7月",IF(K47+11.5+23*7&gt;=270,"第8月",IF(K47+11.5+23*8&gt;=270,"第9月",IF(K47+11.5+23*9&gt;=270,"第10月",IF(K47+11.5+23*10&gt;=270,"第11月",IF(K47+11.5+23*11&gt;=270,"第12月",IF(K47+11.5+23*12&gt;=270,"第13月",)))))))))</f>
        <v>第6月</v>
      </c>
      <c r="Q47" t="str">
        <f t="shared" ref="Q47" si="122">IF(K47&lt;11.5,IF(K47+11.5+23*11&gt;270,"第12月",IF(K47+11.5+23*12&gt;270,"第13月","")),IF(K47+11.5+23*11&gt;405,"第12月",IF(K47+11.5+23*12&gt;405,"第13月","")))</f>
        <v>第13月</v>
      </c>
      <c r="R47">
        <f>QUOTIENT(F47*235,19)</f>
        <v>19035</v>
      </c>
      <c r="S47">
        <f>MOD(F47*235,19)</f>
        <v>0</v>
      </c>
      <c r="T47">
        <f t="shared" ref="T47" si="123">QUOTIENT(R47*2392,81)</f>
        <v>562120</v>
      </c>
      <c r="U47">
        <f t="shared" ref="U47" si="124">MOD(R47*2392,81)</f>
        <v>0</v>
      </c>
      <c r="V47">
        <f t="shared" ref="V47" si="125">MOD(T47,60)</f>
        <v>40</v>
      </c>
      <c r="W47" t="str">
        <f>INDEX(干支!$B$2:$B$62,MATCH(V47+1,干支!$A$2:$A$62,0))</f>
        <v>甲子</v>
      </c>
    </row>
  </sheetData>
  <phoneticPr fontId="8"/>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B53"/>
  <sheetViews>
    <sheetView workbookViewId="0">
      <pane xSplit="8" ySplit="3" topLeftCell="O4" activePane="bottomRight" state="frozen"/>
      <selection pane="topRight"/>
      <selection pane="bottomLeft"/>
      <selection pane="bottomRight" activeCell="F10" sqref="F10"/>
    </sheetView>
  </sheetViews>
  <sheetFormatPr baseColWidth="10" defaultColWidth="8.6640625" defaultRowHeight="14"/>
  <cols>
    <col min="1" max="1" width="23" style="44" customWidth="1"/>
    <col min="2" max="2" width="17.1640625" style="44" hidden="1" customWidth="1"/>
    <col min="3" max="3" width="7.83203125" style="44" hidden="1" customWidth="1"/>
    <col min="4" max="4" width="8.33203125" style="44" hidden="1" customWidth="1"/>
    <col min="5" max="5" width="14" style="44" hidden="1" customWidth="1"/>
    <col min="6" max="6" width="14" style="44" customWidth="1"/>
    <col min="7" max="7" width="3.33203125" style="44" customWidth="1"/>
    <col min="8" max="8" width="7.5" style="44" customWidth="1"/>
    <col min="9" max="9" width="18.83203125" style="44" hidden="1" customWidth="1"/>
    <col min="10" max="10" width="17.6640625" style="44" hidden="1" customWidth="1"/>
    <col min="11" max="11" width="9.6640625" style="44" hidden="1" customWidth="1"/>
    <col min="12" max="14" width="5.83203125" style="44" hidden="1" customWidth="1"/>
    <col min="15" max="19" width="5.83203125" style="44" customWidth="1"/>
    <col min="20" max="20" width="7.5" style="44" customWidth="1"/>
    <col min="21" max="79" width="3.83203125" style="44" customWidth="1"/>
    <col min="80" max="80" width="8.6640625" style="44" customWidth="1"/>
    <col min="81" max="16384" width="8.6640625" style="44"/>
  </cols>
  <sheetData>
    <row r="1" spans="1:80">
      <c r="A1" s="45" t="s">
        <v>493</v>
      </c>
      <c r="B1" s="44" t="s">
        <v>449</v>
      </c>
      <c r="E1" s="44" t="s">
        <v>450</v>
      </c>
      <c r="I1" s="44" t="s">
        <v>451</v>
      </c>
      <c r="L1" s="45" t="s">
        <v>452</v>
      </c>
      <c r="O1" s="44" t="s">
        <v>453</v>
      </c>
      <c r="R1" s="44" t="s">
        <v>454</v>
      </c>
      <c r="U1" s="44" t="s">
        <v>455</v>
      </c>
      <c r="W1" s="44" t="str">
        <f>U1</f>
        <v>天正朔</v>
      </c>
      <c r="X1" s="44" t="str">
        <f>W1</f>
        <v>天正朔</v>
      </c>
      <c r="Y1" s="44" t="s">
        <v>2</v>
      </c>
      <c r="AA1" s="44" t="str">
        <f>Y1</f>
        <v>第2月</v>
      </c>
      <c r="AB1" s="44" t="str">
        <f>AA1</f>
        <v>第2月</v>
      </c>
      <c r="AC1" s="44" t="s">
        <v>3</v>
      </c>
      <c r="AE1" s="44" t="str">
        <f>AC1</f>
        <v>第3月</v>
      </c>
      <c r="AF1" s="44" t="str">
        <f>AE1</f>
        <v>第3月</v>
      </c>
      <c r="AG1" s="44" t="s">
        <v>4</v>
      </c>
      <c r="AI1" s="44" t="str">
        <f>AG1</f>
        <v>第4月</v>
      </c>
      <c r="AJ1" s="44" t="str">
        <f>AI1</f>
        <v>第4月</v>
      </c>
      <c r="AK1" s="44" t="s">
        <v>5</v>
      </c>
      <c r="AM1" s="44" t="str">
        <f>AK1</f>
        <v>第5月</v>
      </c>
      <c r="AN1" s="44" t="str">
        <f>AM1</f>
        <v>第5月</v>
      </c>
      <c r="AO1" s="44" t="s">
        <v>6</v>
      </c>
      <c r="AQ1" s="44" t="str">
        <f>AO1</f>
        <v>第6月</v>
      </c>
      <c r="AR1" s="44" t="str">
        <f>AQ1</f>
        <v>第6月</v>
      </c>
      <c r="AS1" s="44" t="s">
        <v>7</v>
      </c>
      <c r="AU1" s="44" t="str">
        <f>AS1</f>
        <v>第7月</v>
      </c>
      <c r="AV1" s="44" t="str">
        <f>AU1</f>
        <v>第7月</v>
      </c>
      <c r="AW1" s="44" t="s">
        <v>8</v>
      </c>
      <c r="AY1" s="44" t="str">
        <f>AW1</f>
        <v>第8月</v>
      </c>
      <c r="AZ1" s="44" t="str">
        <f>AY1</f>
        <v>第8月</v>
      </c>
      <c r="BA1" s="44" t="s">
        <v>9</v>
      </c>
      <c r="BC1" s="44" t="str">
        <f>BA1</f>
        <v>第9月</v>
      </c>
      <c r="BD1" s="44" t="str">
        <f>BC1</f>
        <v>第9月</v>
      </c>
      <c r="BE1" s="44" t="s">
        <v>10</v>
      </c>
      <c r="BG1" s="44" t="str">
        <f>BE1</f>
        <v>第10月</v>
      </c>
      <c r="BH1" s="44" t="str">
        <f>BG1</f>
        <v>第10月</v>
      </c>
      <c r="BI1" s="44" t="s">
        <v>11</v>
      </c>
      <c r="BK1" s="44" t="str">
        <f>BI1</f>
        <v>第11月</v>
      </c>
      <c r="BL1" s="44" t="str">
        <f>BK1</f>
        <v>第11月</v>
      </c>
      <c r="BM1" s="44" t="s">
        <v>12</v>
      </c>
      <c r="BO1" s="44" t="str">
        <f>BM1</f>
        <v>第12月</v>
      </c>
      <c r="BP1" s="44" t="str">
        <f>BO1</f>
        <v>第12月</v>
      </c>
      <c r="BQ1" s="44" t="s">
        <v>13</v>
      </c>
      <c r="BS1" s="44" t="str">
        <f>BQ1</f>
        <v>第13月</v>
      </c>
      <c r="BT1" s="44" t="str">
        <f>BS1</f>
        <v>第13月</v>
      </c>
      <c r="BU1" s="45" t="s">
        <v>14</v>
      </c>
      <c r="BW1" s="44" t="str">
        <f>BU1</f>
        <v>第14月</v>
      </c>
      <c r="BX1" s="44" t="str">
        <f>BW1</f>
        <v>第14月</v>
      </c>
      <c r="BY1" s="45" t="s">
        <v>15</v>
      </c>
      <c r="CA1" s="44" t="str">
        <f>BY1</f>
        <v>第15月</v>
      </c>
      <c r="CB1" s="44" t="str">
        <f>CA1</f>
        <v>第15月</v>
      </c>
    </row>
    <row r="2" spans="1:80" hidden="1">
      <c r="A2" s="45" t="s">
        <v>504</v>
      </c>
      <c r="L2" s="45"/>
      <c r="W2" s="44">
        <f>U2</f>
        <v>0</v>
      </c>
      <c r="X2" s="44">
        <f>W2</f>
        <v>0</v>
      </c>
      <c r="AA2" s="44">
        <f>Y2</f>
        <v>0</v>
      </c>
      <c r="AB2" s="44">
        <f>AA2</f>
        <v>0</v>
      </c>
      <c r="AC2" s="45" t="s">
        <v>22</v>
      </c>
      <c r="AE2" s="44" t="str">
        <f>AC2</f>
        <v>正月</v>
      </c>
      <c r="AF2" s="44" t="str">
        <f>AE2</f>
        <v>正月</v>
      </c>
      <c r="AG2" s="45" t="s">
        <v>23</v>
      </c>
      <c r="AI2" s="44" t="str">
        <f>AG2</f>
        <v>2月</v>
      </c>
      <c r="AJ2" s="44" t="str">
        <f>AI2</f>
        <v>2月</v>
      </c>
      <c r="AK2" s="45" t="s">
        <v>24</v>
      </c>
      <c r="AM2" s="44" t="str">
        <f>AK2</f>
        <v>3月</v>
      </c>
      <c r="AN2" s="44" t="str">
        <f>AM2</f>
        <v>3月</v>
      </c>
      <c r="AO2" s="45" t="s">
        <v>25</v>
      </c>
      <c r="AQ2" s="44" t="str">
        <f>AO2</f>
        <v>4月</v>
      </c>
      <c r="AR2" s="44" t="str">
        <f>AQ2</f>
        <v>4月</v>
      </c>
      <c r="AS2" s="45" t="s">
        <v>26</v>
      </c>
      <c r="AU2" s="44" t="str">
        <f>AS2</f>
        <v>5月</v>
      </c>
      <c r="AV2" s="44" t="str">
        <f>AU2</f>
        <v>5月</v>
      </c>
      <c r="AW2" s="45" t="s">
        <v>27</v>
      </c>
      <c r="AY2" s="44" t="str">
        <f>AW2</f>
        <v>6月</v>
      </c>
      <c r="AZ2" s="44" t="str">
        <f>AY2</f>
        <v>6月</v>
      </c>
      <c r="BA2" s="45" t="s">
        <v>28</v>
      </c>
      <c r="BC2" s="44" t="str">
        <f>BA2</f>
        <v>7月</v>
      </c>
      <c r="BD2" s="44" t="str">
        <f>BC2</f>
        <v>7月</v>
      </c>
      <c r="BE2" s="45" t="s">
        <v>29</v>
      </c>
      <c r="BG2" s="44" t="str">
        <f>BE2</f>
        <v>8月</v>
      </c>
      <c r="BH2" s="44" t="str">
        <f>BG2</f>
        <v>8月</v>
      </c>
      <c r="BI2" s="45" t="s">
        <v>30</v>
      </c>
      <c r="BK2" s="44" t="str">
        <f>BI2</f>
        <v>9月</v>
      </c>
      <c r="BL2" s="44" t="str">
        <f>BK2</f>
        <v>9月</v>
      </c>
      <c r="BM2" s="45" t="s">
        <v>31</v>
      </c>
      <c r="BO2" s="44" t="str">
        <f>BM2</f>
        <v>10月</v>
      </c>
      <c r="BP2" s="44" t="str">
        <f>BO2</f>
        <v>10月</v>
      </c>
      <c r="BQ2" s="45" t="s">
        <v>32</v>
      </c>
      <c r="BS2" s="44" t="str">
        <f>BQ2</f>
        <v>11月</v>
      </c>
      <c r="BT2" s="44" t="str">
        <f>BS2</f>
        <v>11月</v>
      </c>
      <c r="BU2" s="45" t="s">
        <v>33</v>
      </c>
      <c r="BW2" s="44" t="str">
        <f>BU2</f>
        <v>12月</v>
      </c>
      <c r="BX2" s="44" t="str">
        <f>BW2</f>
        <v>12月</v>
      </c>
      <c r="BY2" s="45" t="s">
        <v>505</v>
      </c>
      <c r="CA2" s="44" t="str">
        <f>BY2</f>
        <v>閏？</v>
      </c>
      <c r="CB2" s="44" t="str">
        <f>CA2</f>
        <v>閏？</v>
      </c>
    </row>
    <row r="3" spans="1:80">
      <c r="A3" s="44" t="s">
        <v>456</v>
      </c>
      <c r="B3" s="44" t="s">
        <v>457</v>
      </c>
      <c r="C3" s="44" t="s">
        <v>458</v>
      </c>
      <c r="D3" s="44" t="s">
        <v>459</v>
      </c>
      <c r="E3" s="44" t="s">
        <v>460</v>
      </c>
      <c r="F3" s="44" t="s">
        <v>18</v>
      </c>
      <c r="G3" s="44" t="s">
        <v>17</v>
      </c>
      <c r="H3" s="44" t="s">
        <v>461</v>
      </c>
      <c r="I3" s="44" t="s">
        <v>462</v>
      </c>
      <c r="J3" s="45" t="s">
        <v>463</v>
      </c>
      <c r="K3" s="44" t="s">
        <v>464</v>
      </c>
      <c r="L3" s="44" t="s">
        <v>465</v>
      </c>
      <c r="M3" s="44" t="s">
        <v>466</v>
      </c>
      <c r="N3" s="44" t="s">
        <v>467</v>
      </c>
      <c r="O3" s="44" t="s">
        <v>465</v>
      </c>
      <c r="P3" s="44" t="s">
        <v>466</v>
      </c>
      <c r="Q3" s="44" t="s">
        <v>467</v>
      </c>
      <c r="R3" s="44" t="s">
        <v>468</v>
      </c>
      <c r="S3" s="44" t="s">
        <v>469</v>
      </c>
      <c r="T3" s="44" t="s">
        <v>470</v>
      </c>
      <c r="U3" s="44" t="s">
        <v>471</v>
      </c>
      <c r="V3" s="44" t="s">
        <v>472</v>
      </c>
      <c r="W3" s="44" t="s">
        <v>473</v>
      </c>
      <c r="Y3" s="44" t="s">
        <v>471</v>
      </c>
      <c r="Z3" s="44" t="s">
        <v>472</v>
      </c>
      <c r="AA3" s="44" t="s">
        <v>473</v>
      </c>
      <c r="AC3" s="44" t="s">
        <v>471</v>
      </c>
      <c r="AD3" s="44" t="s">
        <v>472</v>
      </c>
      <c r="AE3" s="44" t="s">
        <v>473</v>
      </c>
      <c r="AG3" s="44" t="s">
        <v>471</v>
      </c>
      <c r="AH3" s="44" t="s">
        <v>472</v>
      </c>
      <c r="AI3" s="44" t="s">
        <v>473</v>
      </c>
      <c r="AK3" s="44" t="s">
        <v>471</v>
      </c>
      <c r="AL3" s="44" t="s">
        <v>472</v>
      </c>
      <c r="AM3" s="44" t="s">
        <v>473</v>
      </c>
      <c r="AO3" s="44" t="s">
        <v>471</v>
      </c>
      <c r="AP3" s="44" t="s">
        <v>472</v>
      </c>
      <c r="AQ3" s="44" t="s">
        <v>473</v>
      </c>
      <c r="AS3" s="44" t="s">
        <v>471</v>
      </c>
      <c r="AT3" s="44" t="s">
        <v>472</v>
      </c>
      <c r="AU3" s="44" t="s">
        <v>473</v>
      </c>
      <c r="AW3" s="44" t="s">
        <v>471</v>
      </c>
      <c r="AX3" s="44" t="s">
        <v>472</v>
      </c>
      <c r="AY3" s="44" t="s">
        <v>473</v>
      </c>
      <c r="BA3" s="44" t="s">
        <v>471</v>
      </c>
      <c r="BB3" s="44" t="s">
        <v>472</v>
      </c>
      <c r="BC3" s="44" t="s">
        <v>473</v>
      </c>
      <c r="BE3" s="44" t="s">
        <v>471</v>
      </c>
      <c r="BF3" s="44" t="s">
        <v>472</v>
      </c>
      <c r="BG3" s="44" t="s">
        <v>473</v>
      </c>
      <c r="BI3" s="44" t="s">
        <v>471</v>
      </c>
      <c r="BJ3" s="44" t="s">
        <v>472</v>
      </c>
      <c r="BK3" s="44" t="s">
        <v>473</v>
      </c>
      <c r="BM3" s="44" t="s">
        <v>471</v>
      </c>
      <c r="BN3" s="44" t="s">
        <v>472</v>
      </c>
      <c r="BO3" s="44" t="s">
        <v>473</v>
      </c>
      <c r="BQ3" s="44" t="s">
        <v>471</v>
      </c>
      <c r="BR3" s="44" t="s">
        <v>472</v>
      </c>
      <c r="BS3" s="44" t="s">
        <v>473</v>
      </c>
      <c r="BU3" s="44" t="s">
        <v>471</v>
      </c>
      <c r="BV3" s="44" t="s">
        <v>472</v>
      </c>
      <c r="BW3" s="44" t="s">
        <v>473</v>
      </c>
      <c r="BY3" s="44" t="s">
        <v>471</v>
      </c>
      <c r="BZ3" s="44" t="s">
        <v>472</v>
      </c>
      <c r="CA3" s="44" t="s">
        <v>473</v>
      </c>
    </row>
    <row r="4" spans="1:80" ht="15">
      <c r="A4" s="46" t="s">
        <v>104</v>
      </c>
      <c r="B4" s="46" t="s">
        <v>427</v>
      </c>
      <c r="C4" s="46" t="s">
        <v>480</v>
      </c>
      <c r="D4" s="44">
        <v>655</v>
      </c>
      <c r="E4" s="44">
        <v>142577</v>
      </c>
      <c r="F4" s="44">
        <f>52*19</f>
        <v>988</v>
      </c>
      <c r="G4" s="44" t="str">
        <f t="shared" ref="G4:G6" si="0">IF(S4&gt;=12,"有","")</f>
        <v/>
      </c>
      <c r="H4" s="44" t="str">
        <f t="shared" ref="H4:H6" si="1">IF((S4*12+7*1)&gt;=228,"閏1月",IF((S4*12+7*2)&gt;=228,"閏2月",IF((S4*12+7*3)&gt;=228,"閏3月",IF((S4*12+7*4)&gt;=228,"閏4月",IF((S4*12+7*5)&gt;=228,"閏5月",IF((S4*12+7*6)&gt;=228,"閏6月",IF((S4*12+7*7)&gt;=228,"閏7月",IF((S4*12+7*8)&gt;=228,"閏8月",IF((S4*12+7*9)&gt;=228,"閏9月",IF((S4*12+7*10)&gt;=228,"閏10月",IF((S4*12+7*11)&gt;=228,"閏11月",IF((S4*12+7*12)&gt;=228,"閏12月",""))))))))))))</f>
        <v/>
      </c>
      <c r="I4" s="44">
        <f t="shared" ref="I4:I6" si="2">MOD(R4,6345)</f>
        <v>5875</v>
      </c>
      <c r="J4" s="44">
        <f t="shared" ref="J4:J6" si="3">QUOTIENT(I4*23,135)</f>
        <v>1000</v>
      </c>
      <c r="K4" s="44">
        <f t="shared" ref="K4:K6" si="4">MOD(I4*23,135)</f>
        <v>125</v>
      </c>
      <c r="L4" s="44" t="str">
        <f t="shared" ref="L4:L6" si="5">IF(K4+23*1&gt;=135,"天正",IF(K4+23*2&gt;=135,"第2月",IF(K4+23*3&gt;=135,"第3月",IF(K4+23*4&gt;=135,"第4月",IF(K4+23*5&gt;=135,"第5月",IF(K4+23*6&gt;=135,"第6月",))))))</f>
        <v>天正</v>
      </c>
      <c r="M4" s="44" t="str">
        <f t="shared" ref="M4:M6" si="6">IF(K4+23*6&gt;=270,"第6月",IF(K4+23*7&gt;=270,"第7月",IF(K4+23*8&gt;=270,"第8月",IF(K4+23*9&gt;=270,"第9月",IF(K4+23*10&gt;=270,"第10月",IF(K4+23*11&gt;=270,"第11月",IF(K4+23*12&gt;=270,"第12月",IF(K4+23*13&gt;=270,"第13月",))))))))</f>
        <v>第7月</v>
      </c>
      <c r="O4" s="44" t="str">
        <f t="shared" ref="O4:O6" si="7">IF(K4&lt;11.5,"天正",IF(K4+11.5&gt;=135,"天正",IF(K4+11.5+23*1&gt;=135,"第2月",IF(K4+11.5+23*2&gt;=135,"第3月",IF(K4+11.5+23*3&gt;=135,"第4月",IF(K4+11.5+23*4&gt;=135,"第5月",IF(K4+11.5+23*5&gt;=135,"第6月",)))))))</f>
        <v>天正</v>
      </c>
      <c r="P4" s="44" t="str">
        <f t="shared" ref="P4:P6" si="8">IF(K4&lt;11.5,"第6月",IF(K4+11.5+23*5&gt;=270,"第6月",IF(K4+11.5+23*6&gt;=270,"第7月",IF(K4+11.5+23*7&gt;=270,"第8月",IF(K4+11.5+23*8&gt;=270,"第9月",IF(K4+11.5+23*9&gt;=270,"第10月",IF(K4+11.5+23*10&gt;=270,"第11月",IF(K4+11.5+23*11&gt;=270,"第12月",IF(K4+11.5+23*12&gt;=270,"第13月",)))))))))</f>
        <v>第7月</v>
      </c>
      <c r="R4" s="44">
        <f t="shared" ref="R4:R6" si="9">QUOTIENT(F4*235,19)</f>
        <v>12220</v>
      </c>
      <c r="S4" s="44">
        <f t="shared" ref="S4:S6" si="10">MOD(F4*235,19)</f>
        <v>0</v>
      </c>
      <c r="T4" s="44">
        <f t="shared" ref="T4:T6" si="11">QUOTIENT(R4*2392,81)</f>
        <v>360867</v>
      </c>
      <c r="U4" s="44">
        <f t="shared" ref="U4:U6" si="12">MOD(R4*2392,81)</f>
        <v>13</v>
      </c>
      <c r="V4" s="44">
        <f t="shared" ref="V4:V6" si="13">MOD(T4,60)</f>
        <v>27</v>
      </c>
      <c r="W4" s="44" t="str">
        <f>INDEX(干支!$B$2:$B$62,MATCH(V4+1,干支!$A$2:$A$62,0))</f>
        <v>辛亥</v>
      </c>
      <c r="X4" s="44">
        <f>V4+1</f>
        <v>28</v>
      </c>
      <c r="Y4" s="44">
        <f t="shared" ref="Y4:Y6" si="14">IF(U4+43&gt;=81,U4+43-81,U4+43)</f>
        <v>56</v>
      </c>
      <c r="Z4" s="44">
        <f t="shared" ref="Z4:Z6" si="15">IF(IF(U4+43&gt;=81,V4+29+1,V4+29)&gt;60,IF(U4+43&gt;=81,V4+29+1,V4+29)-60,IF(U4+43&gt;=81,V4+29+1,V4+29))</f>
        <v>56</v>
      </c>
      <c r="AA4" s="44" t="str">
        <f>INDEX(干支!$B$2:$B$62,MATCH(Z4+1,干支!$A$2:$A$62,0))</f>
        <v>庚辰</v>
      </c>
      <c r="AC4" s="44">
        <f t="shared" ref="AC4:AC6" si="16">IF(Y4+43&gt;=81,Y4+43-81,Y4+43)</f>
        <v>18</v>
      </c>
      <c r="AD4" s="44">
        <f t="shared" ref="AD4:AD6" si="17">IF(IF(Y4+43&gt;=81,Z4+29+1,Z4+29)&gt;60,IF(Y4+43&gt;=81,Z4+29+1,Z4+29)-60,IF(Y4+43&gt;=81,Z4+29+1,Z4+29))</f>
        <v>26</v>
      </c>
      <c r="AE4" s="44" t="str">
        <f>INDEX(干支!$B$2:$B$62,MATCH(AD4+1,干支!$A$2:$A$62,0))</f>
        <v>庚戌</v>
      </c>
      <c r="AG4" s="44">
        <f t="shared" ref="AG4:AG6" si="18">IF(AC4+43&gt;=81,AC4+43-81,AC4+43)</f>
        <v>61</v>
      </c>
      <c r="AH4" s="44">
        <f t="shared" ref="AH4:AH6" si="19">IF(IF(AC4+43&gt;=81,AD4+29+1,AD4+29)&gt;60,IF(AC4+43&gt;=81,AD4+29+1,AD4+29)-60,IF(AC4+43&gt;=81,AD4+29+1,AD4+29))</f>
        <v>55</v>
      </c>
      <c r="AI4" s="44" t="str">
        <f>INDEX(干支!$B$2:$B$62,MATCH(AH4+1,干支!$A$2:$A$62,0))</f>
        <v>己卯</v>
      </c>
      <c r="AK4" s="44">
        <f t="shared" ref="AK4:AK6" si="20">IF(AG4+43&gt;=81,AG4+43-81,AG4+43)</f>
        <v>23</v>
      </c>
      <c r="AL4" s="44">
        <f t="shared" ref="AL4:AL6" si="21">IF(IF(AG4+43&gt;=81,AH4+29+1,AH4+29)&gt;60,IF(AG4+43&gt;=81,AH4+29+1,AH4+29)-60,IF(AG4+43&gt;=81,AH4+29+1,AH4+29))</f>
        <v>25</v>
      </c>
      <c r="AM4" s="44" t="str">
        <f>INDEX(干支!$B$2:$B$62,MATCH(AL4+1,干支!$A$2:$A$62,0))</f>
        <v>己酉</v>
      </c>
      <c r="AO4" s="44">
        <f t="shared" ref="AO4:AO6" si="22">IF(AK4+43&gt;=81,AK4+43-81,AK4+43)</f>
        <v>66</v>
      </c>
      <c r="AP4" s="44">
        <f t="shared" ref="AP4:AP6" si="23">IF(IF(AK4+43&gt;=81,AL4+29+1,AL4+29)&gt;60,IF(AK4+43&gt;=81,AL4+29+1,AL4+29)-60,IF(AK4+43&gt;=81,AL4+29+1,AL4+29))</f>
        <v>54</v>
      </c>
      <c r="AQ4" s="44" t="str">
        <f>INDEX(干支!$B$2:$B$62,MATCH(AP4+1,干支!$A$2:$A$62,0))</f>
        <v>戊寅</v>
      </c>
      <c r="AS4" s="44">
        <f t="shared" ref="AS4:AS6" si="24">IF(AO4+43&gt;=81,AO4+43-81,AO4+43)</f>
        <v>28</v>
      </c>
      <c r="AT4" s="44">
        <f t="shared" ref="AT4:AT6" si="25">IF(IF(AO4+43&gt;=81,AP4+29+1,AP4+29)&gt;60,IF(AO4+43&gt;=81,AP4+29+1,AP4+29)-60,IF(AO4+43&gt;=81,AP4+29+1,AP4+29))</f>
        <v>24</v>
      </c>
      <c r="AU4" s="44" t="str">
        <f>INDEX(干支!$B$2:$B$62,MATCH(AT4+1,干支!$A$2:$A$62,0))</f>
        <v>戊申</v>
      </c>
      <c r="AW4" s="44">
        <f t="shared" ref="AW4:AW6" si="26">IF(AS4+43&gt;=81,AS4+43-81,AS4+43)</f>
        <v>71</v>
      </c>
      <c r="AX4" s="44">
        <f t="shared" ref="AX4:AX6" si="27">IF(IF(AS4+43&gt;=81,AT4+29+1,AT4+29)&gt;60,IF(AS4+43&gt;=81,AT4+29+1,AT4+29)-60,IF(AS4+43&gt;=81,AT4+29+1,AT4+29))</f>
        <v>53</v>
      </c>
      <c r="AY4" s="44" t="str">
        <f>INDEX(干支!$B$2:$B$62,MATCH(AX4+1,干支!$A$2:$A$62,0))</f>
        <v>丁丑</v>
      </c>
      <c r="BA4" s="44">
        <f t="shared" ref="BA4:BA6" si="28">IF(AW4+43&gt;=81,AW4+43-81,AW4+43)</f>
        <v>33</v>
      </c>
      <c r="BB4" s="44">
        <f t="shared" ref="BB4:BB6" si="29">IF(IF(AW4+43&gt;=81,AX4+29+1,AX4+29)&gt;60,IF(AW4+43&gt;=81,AX4+29+1,AX4+29)-60,IF(AW4+43&gt;=81,AX4+29+1,AX4+29))</f>
        <v>23</v>
      </c>
      <c r="BC4" s="44" t="str">
        <f>INDEX(干支!$B$2:$B$62,MATCH(BB4+1,干支!$A$2:$A$62,0))</f>
        <v>丁未</v>
      </c>
      <c r="BE4" s="44">
        <f>IF(BA4+43&gt;=81,BA4+43-81,BA4+43)</f>
        <v>76</v>
      </c>
      <c r="BF4" s="44">
        <f>IF(IF(BA4+43&gt;=81,BB4+29+1,BB4+29)&gt;60,IF(BA4+43&gt;=81,BB4+29+1,BB4+29)-60,IF(BA4+43&gt;=81,BB4+29+1,BB4+29))</f>
        <v>52</v>
      </c>
      <c r="BG4" s="44" t="str">
        <f>INDEX(干支!$B$2:$B$62,MATCH(BF4+1,干支!$A$2:$A$62,0))</f>
        <v>丙子</v>
      </c>
      <c r="BI4" s="44">
        <f t="shared" ref="BI4:BI6" si="30">IF(BE4+43&gt;=81,BE4+43-81,BE4+43)</f>
        <v>38</v>
      </c>
      <c r="BJ4" s="44">
        <f t="shared" ref="BJ4:BJ6" si="31">IF(IF(BE4+43&gt;=81,BF4+29+1,BF4+29)&gt;60,IF(BE4+43&gt;=81,BF4+29+1,BF4+29)-60,IF(BE4+43&gt;=81,BF4+29+1,BF4+29))</f>
        <v>22</v>
      </c>
      <c r="BK4" s="44" t="str">
        <f>INDEX(干支!$B$2:$B$62,MATCH(BJ4+1,干支!$A$2:$A$62,0))</f>
        <v>丙午</v>
      </c>
      <c r="BM4" s="44">
        <f t="shared" ref="BM4:BM6" si="32">IF(BI4+43&gt;=81,BI4+43-81,BI4+43)</f>
        <v>0</v>
      </c>
      <c r="BN4" s="44">
        <f t="shared" ref="BN4:BN6" si="33">IF(IF(BI4+43&gt;=81,BJ4+29+1,BJ4+29)&gt;60,IF(BI4+43&gt;=81,BJ4+29+1,BJ4+29)-60,IF(BI4+43&gt;=81,BJ4+29+1,BJ4+29))</f>
        <v>52</v>
      </c>
      <c r="BO4" s="44" t="str">
        <f>INDEX(干支!$B$2:$B$62,MATCH(BN4+1,干支!$A$2:$A$62,0))</f>
        <v>丙子</v>
      </c>
    </row>
    <row r="5" spans="1:80">
      <c r="A5" s="45" t="s">
        <v>254</v>
      </c>
      <c r="D5" s="44">
        <v>188</v>
      </c>
      <c r="E5" s="44">
        <f t="shared" ref="E5:E6" si="34">$E$4-D5+$D$4</f>
        <v>143044</v>
      </c>
      <c r="F5" s="44">
        <f t="shared" ref="F5:F6" si="35">$F$4-D5+$D$4</f>
        <v>1455</v>
      </c>
      <c r="G5" s="44" t="str">
        <f t="shared" si="0"/>
        <v/>
      </c>
      <c r="H5" s="44" t="str">
        <f t="shared" si="1"/>
        <v/>
      </c>
      <c r="I5" s="44">
        <f t="shared" si="2"/>
        <v>5306</v>
      </c>
      <c r="J5" s="44">
        <f t="shared" si="3"/>
        <v>903</v>
      </c>
      <c r="K5" s="44">
        <f t="shared" si="4"/>
        <v>133</v>
      </c>
      <c r="L5" s="44" t="str">
        <f t="shared" si="5"/>
        <v>天正</v>
      </c>
      <c r="M5" s="44" t="str">
        <f t="shared" si="6"/>
        <v>第6月</v>
      </c>
      <c r="N5" s="44" t="str">
        <f t="shared" ref="N5:N6" si="36">IF(K5+23*12&gt;=405,"第12月",IF(K5+23*13&gt;=405,"第13月",""))</f>
        <v>第12月</v>
      </c>
      <c r="O5" s="44" t="str">
        <f t="shared" si="7"/>
        <v>天正</v>
      </c>
      <c r="P5" s="44" t="str">
        <f t="shared" si="8"/>
        <v>第7月</v>
      </c>
      <c r="Q5" s="44" t="str">
        <f t="shared" ref="Q5:Q6" si="37">IF(K5&lt;11.5,IF(K5+11.5+23*11&gt;270,"第12月",IF(K5+11.5+23*12&gt;270,"第13月","")),IF(K5+11.5+23*11&gt;405,"第12月",IF(K5+11.5+23*12&gt;405,"第13月","")))</f>
        <v>第13月</v>
      </c>
      <c r="R5" s="44">
        <f t="shared" si="9"/>
        <v>17996</v>
      </c>
      <c r="S5" s="44">
        <f t="shared" si="10"/>
        <v>1</v>
      </c>
      <c r="T5" s="44">
        <f t="shared" si="11"/>
        <v>531437</v>
      </c>
      <c r="U5" s="44">
        <f t="shared" si="12"/>
        <v>35</v>
      </c>
      <c r="V5" s="44">
        <f t="shared" si="13"/>
        <v>17</v>
      </c>
      <c r="W5" s="44" t="str">
        <f>INDEX(干支!$B$2:$B$62,MATCH(V5+1,干支!$A$2:$A$62,0))</f>
        <v>辛丑</v>
      </c>
      <c r="X5" s="44">
        <f t="shared" ref="X5:X6" si="38">V5+1</f>
        <v>18</v>
      </c>
      <c r="Y5" s="44">
        <f t="shared" si="14"/>
        <v>78</v>
      </c>
      <c r="Z5" s="44">
        <f t="shared" si="15"/>
        <v>46</v>
      </c>
      <c r="AA5" s="44" t="str">
        <f>INDEX(干支!$B$2:$B$62,MATCH(Z5+1,干支!$A$2:$A$62,0))</f>
        <v>庚午</v>
      </c>
      <c r="AC5" s="44">
        <f t="shared" si="16"/>
        <v>40</v>
      </c>
      <c r="AD5" s="44">
        <f t="shared" si="17"/>
        <v>16</v>
      </c>
      <c r="AE5" s="44" t="str">
        <f>INDEX(干支!$B$2:$B$62,MATCH(AD5+1,干支!$A$2:$A$62,0))</f>
        <v>庚子</v>
      </c>
      <c r="AG5" s="44">
        <f t="shared" si="18"/>
        <v>2</v>
      </c>
      <c r="AH5" s="44">
        <f t="shared" si="19"/>
        <v>46</v>
      </c>
      <c r="AI5" s="44" t="str">
        <f>INDEX(干支!$B$2:$B$62,MATCH(AH5+1,干支!$A$2:$A$62,0))</f>
        <v>庚午</v>
      </c>
      <c r="AK5" s="44">
        <f t="shared" si="20"/>
        <v>45</v>
      </c>
      <c r="AL5" s="44">
        <f t="shared" si="21"/>
        <v>15</v>
      </c>
      <c r="AM5" s="44" t="str">
        <f>INDEX(干支!$B$2:$B$62,MATCH(AL5+1,干支!$A$2:$A$62,0))</f>
        <v>己亥</v>
      </c>
      <c r="AO5" s="44">
        <f t="shared" si="22"/>
        <v>7</v>
      </c>
      <c r="AP5" s="44">
        <f t="shared" si="23"/>
        <v>45</v>
      </c>
      <c r="AQ5" s="44" t="str">
        <f>INDEX(干支!$B$2:$B$62,MATCH(AP5+1,干支!$A$2:$A$62,0))</f>
        <v>己巳</v>
      </c>
      <c r="AS5" s="44">
        <f t="shared" si="24"/>
        <v>50</v>
      </c>
      <c r="AT5" s="44">
        <f t="shared" si="25"/>
        <v>14</v>
      </c>
      <c r="AU5" s="44" t="str">
        <f>INDEX(干支!$B$2:$B$62,MATCH(AT5+1,干支!$A$2:$A$62,0))</f>
        <v>戊戌</v>
      </c>
      <c r="AW5" s="44">
        <f t="shared" si="26"/>
        <v>12</v>
      </c>
      <c r="AX5" s="44">
        <f t="shared" si="27"/>
        <v>44</v>
      </c>
      <c r="AY5" s="44" t="str">
        <f>INDEX(干支!$B$2:$B$62,MATCH(AX5+1,干支!$A$2:$A$62,0))</f>
        <v>戊辰</v>
      </c>
      <c r="BA5" s="44">
        <f t="shared" si="28"/>
        <v>55</v>
      </c>
      <c r="BB5" s="44">
        <f t="shared" si="29"/>
        <v>13</v>
      </c>
      <c r="BC5" s="44" t="str">
        <f>INDEX(干支!$B$2:$B$62,MATCH(BB5+1,干支!$A$2:$A$62,0))</f>
        <v>丁酉</v>
      </c>
      <c r="BE5" s="44">
        <f>IF(BA5+43&gt;=81,BA5+43-81,BA5+43)</f>
        <v>17</v>
      </c>
      <c r="BF5" s="44">
        <f>IF(IF(BA5+43&gt;=81,BB5+29+1,BB5+29)&gt;60,IF(BA5+43&gt;=81,BB5+29+1,BB5+29)-60,IF(BA5+43&gt;=81,BB5+29+1,BB5+29))</f>
        <v>43</v>
      </c>
      <c r="BG5" s="44" t="str">
        <f>INDEX(干支!$B$2:$B$62,MATCH(BF5+1,干支!$A$2:$A$62,0))</f>
        <v>丁卯</v>
      </c>
      <c r="BI5" s="44">
        <f t="shared" si="30"/>
        <v>60</v>
      </c>
      <c r="BJ5" s="44">
        <f t="shared" si="31"/>
        <v>12</v>
      </c>
      <c r="BK5" s="44" t="str">
        <f>INDEX(干支!$B$2:$B$62,MATCH(BJ5+1,干支!$A$2:$A$62,0))</f>
        <v>丙申</v>
      </c>
      <c r="BM5" s="44">
        <f t="shared" si="32"/>
        <v>22</v>
      </c>
      <c r="BN5" s="44">
        <f t="shared" si="33"/>
        <v>42</v>
      </c>
      <c r="BO5" s="44" t="str">
        <f>INDEX(干支!$B$2:$B$62,MATCH(BN5+1,干支!$A$2:$A$62,0))</f>
        <v>丙寅</v>
      </c>
      <c r="BQ5" s="44">
        <f t="shared" ref="BQ5:BQ6" si="39">IF(BM5+43&gt;=81,BM5+43-81,BM5+43)</f>
        <v>65</v>
      </c>
      <c r="BR5" s="44">
        <f t="shared" ref="BR5:BR6" si="40">IF(IF(BM5+43&gt;=81,BN5+29+1,BN5+29)&gt;60,IF(BM5+43&gt;=81,BN5+29+1,BN5+29)-60,IF(BM5+43&gt;=81,BN5+29+1,BN5+29))</f>
        <v>11</v>
      </c>
      <c r="BS5" s="44" t="str">
        <f>INDEX(干支!$B$2:$B$62,MATCH(BR5+1,干支!$A$2:$A$62,0))</f>
        <v>乙未</v>
      </c>
      <c r="BU5" s="44">
        <f t="shared" ref="BU5:BU6" si="41">IF(BQ5+43&gt;=81,BQ5+43-81,BQ5+43)</f>
        <v>27</v>
      </c>
      <c r="BV5" s="44">
        <f t="shared" ref="BV5:BV6" si="42">IF(IF(BQ5+43&gt;=81,BR5+29+1,BR5+29)&gt;60,IF(BQ5+43&gt;=81,BR5+29+1,BR5+29)-60,IF(BQ5+43&gt;=81,BR5+29+1,BR5+29))</f>
        <v>41</v>
      </c>
      <c r="BW5" s="44" t="str">
        <f>INDEX(干支!$B$2:$B$62,MATCH(BV5+1,干支!$A$2:$A$62,0))</f>
        <v>乙丑</v>
      </c>
      <c r="BY5" s="44">
        <f t="shared" ref="BY5:BY6" si="43">IF(BU5+43&gt;=81,BU5+43-81,BU5+43)</f>
        <v>70</v>
      </c>
      <c r="BZ5" s="44">
        <f t="shared" ref="BZ5:BZ6" si="44">IF(IF(BU5+43&gt;=81,BV5+29+1,BV5+29)&gt;60,IF(BU5+43&gt;=81,BV5+29+1,BV5+29)-60,IF(BU5+43&gt;=81,BV5+29+1,BV5+29))</f>
        <v>10</v>
      </c>
      <c r="CA5" s="44" t="str">
        <f>INDEX(干支!$B$2:$B$62,MATCH(BZ5+1,干支!$A$2:$A$62,0))</f>
        <v>甲午</v>
      </c>
    </row>
    <row r="6" spans="1:80">
      <c r="A6" s="44" t="s">
        <v>492</v>
      </c>
      <c r="D6" s="44">
        <v>104</v>
      </c>
      <c r="E6" s="44">
        <f t="shared" si="34"/>
        <v>143128</v>
      </c>
      <c r="F6" s="44">
        <f t="shared" si="35"/>
        <v>1539</v>
      </c>
      <c r="G6" s="44" t="str">
        <f t="shared" si="0"/>
        <v/>
      </c>
      <c r="H6" s="44" t="str">
        <f t="shared" si="1"/>
        <v/>
      </c>
      <c r="I6" s="44">
        <f t="shared" si="2"/>
        <v>0</v>
      </c>
      <c r="J6" s="44">
        <f t="shared" si="3"/>
        <v>0</v>
      </c>
      <c r="K6" s="44">
        <f t="shared" si="4"/>
        <v>0</v>
      </c>
      <c r="L6" s="44" t="str">
        <f t="shared" si="5"/>
        <v>第6月</v>
      </c>
      <c r="M6" s="44" t="str">
        <f t="shared" si="6"/>
        <v>第12月</v>
      </c>
      <c r="N6" s="44" t="str">
        <f t="shared" si="36"/>
        <v/>
      </c>
      <c r="O6" s="44" t="str">
        <f t="shared" si="7"/>
        <v>天正</v>
      </c>
      <c r="P6" s="44" t="str">
        <f t="shared" si="8"/>
        <v>第6月</v>
      </c>
      <c r="Q6" s="44" t="str">
        <f t="shared" si="37"/>
        <v>第13月</v>
      </c>
      <c r="R6" s="44">
        <f t="shared" si="9"/>
        <v>19035</v>
      </c>
      <c r="S6" s="44">
        <f t="shared" si="10"/>
        <v>0</v>
      </c>
      <c r="T6" s="44">
        <f t="shared" si="11"/>
        <v>562120</v>
      </c>
      <c r="U6" s="44">
        <f t="shared" si="12"/>
        <v>0</v>
      </c>
      <c r="V6" s="44">
        <f t="shared" si="13"/>
        <v>40</v>
      </c>
      <c r="W6" s="44" t="str">
        <f>INDEX(干支!$B$2:$B$62,MATCH(V6+1,干支!$A$2:$A$62,0))</f>
        <v>甲子</v>
      </c>
      <c r="X6" s="44">
        <f t="shared" si="38"/>
        <v>41</v>
      </c>
      <c r="Y6" s="44">
        <f t="shared" si="14"/>
        <v>43</v>
      </c>
      <c r="Z6" s="44">
        <f t="shared" si="15"/>
        <v>9</v>
      </c>
      <c r="AA6" s="44" t="str">
        <f>INDEX(干支!$B$2:$B$62,MATCH(Z6+1,干支!$A$2:$A$62,0))</f>
        <v>癸巳</v>
      </c>
      <c r="AC6" s="44">
        <f t="shared" si="16"/>
        <v>5</v>
      </c>
      <c r="AD6" s="44">
        <f t="shared" si="17"/>
        <v>39</v>
      </c>
      <c r="AE6" s="44" t="str">
        <f>INDEX(干支!$B$2:$B$62,MATCH(AD6+1,干支!$A$2:$A$62,0))</f>
        <v>癸亥</v>
      </c>
      <c r="AG6" s="44">
        <f t="shared" si="18"/>
        <v>48</v>
      </c>
      <c r="AH6" s="44">
        <f t="shared" si="19"/>
        <v>8</v>
      </c>
      <c r="AI6" s="44" t="str">
        <f>INDEX(干支!$B$2:$B$62,MATCH(AH6+1,干支!$A$2:$A$62,0))</f>
        <v>壬辰</v>
      </c>
      <c r="AK6" s="44">
        <f t="shared" si="20"/>
        <v>10</v>
      </c>
      <c r="AL6" s="44">
        <f t="shared" si="21"/>
        <v>38</v>
      </c>
      <c r="AM6" s="44" t="str">
        <f>INDEX(干支!$B$2:$B$62,MATCH(AL6+1,干支!$A$2:$A$62,0))</f>
        <v>壬戌</v>
      </c>
      <c r="AO6" s="44">
        <f t="shared" si="22"/>
        <v>53</v>
      </c>
      <c r="AP6" s="44">
        <f t="shared" si="23"/>
        <v>7</v>
      </c>
      <c r="AQ6" s="44" t="str">
        <f>INDEX(干支!$B$2:$B$62,MATCH(AP6+1,干支!$A$2:$A$62,0))</f>
        <v>辛卯</v>
      </c>
      <c r="AS6" s="44">
        <f t="shared" si="24"/>
        <v>15</v>
      </c>
      <c r="AT6" s="44">
        <f t="shared" si="25"/>
        <v>37</v>
      </c>
      <c r="AU6" s="44" t="str">
        <f>INDEX(干支!$B$2:$B$62,MATCH(AT6+1,干支!$A$2:$A$62,0))</f>
        <v>辛酉</v>
      </c>
      <c r="AW6" s="44">
        <f t="shared" si="26"/>
        <v>58</v>
      </c>
      <c r="AX6" s="44">
        <f t="shared" si="27"/>
        <v>6</v>
      </c>
      <c r="AY6" s="44" t="str">
        <f>INDEX(干支!$B$2:$B$62,MATCH(AX6+1,干支!$A$2:$A$62,0))</f>
        <v>庚寅</v>
      </c>
      <c r="BA6" s="44">
        <f t="shared" si="28"/>
        <v>20</v>
      </c>
      <c r="BB6" s="44">
        <f t="shared" si="29"/>
        <v>36</v>
      </c>
      <c r="BC6" s="44" t="str">
        <f>INDEX(干支!$B$2:$B$62,MATCH(BB6+1,干支!$A$2:$A$62,0))</f>
        <v>庚申</v>
      </c>
      <c r="BE6" s="44">
        <f>IF(BA6+43&gt;=81,BA6+43-81,BA6+43)</f>
        <v>63</v>
      </c>
      <c r="BF6" s="44">
        <f>IF(IF(BA6+43&gt;=81,BB6+29+1,BB6+29)&gt;60,IF(BA6+43&gt;=81,BB6+29+1,BB6+29)-60,IF(BA6+43&gt;=81,BB6+29+1,BB6+29))</f>
        <v>5</v>
      </c>
      <c r="BG6" s="44" t="str">
        <f>INDEX(干支!$B$2:$B$62,MATCH(BF6+1,干支!$A$2:$A$62,0))</f>
        <v>己丑</v>
      </c>
      <c r="BI6" s="44">
        <f t="shared" si="30"/>
        <v>25</v>
      </c>
      <c r="BJ6" s="44">
        <f t="shared" si="31"/>
        <v>35</v>
      </c>
      <c r="BK6" s="44" t="str">
        <f>INDEX(干支!$B$2:$B$62,MATCH(BJ6+1,干支!$A$2:$A$62,0))</f>
        <v>己未</v>
      </c>
      <c r="BM6" s="44">
        <f t="shared" si="32"/>
        <v>68</v>
      </c>
      <c r="BN6" s="44">
        <f t="shared" si="33"/>
        <v>4</v>
      </c>
      <c r="BO6" s="44" t="str">
        <f>INDEX(干支!$B$2:$B$62,MATCH(BN6+1,干支!$A$2:$A$62,0))</f>
        <v>戊子</v>
      </c>
      <c r="BQ6" s="44">
        <f t="shared" si="39"/>
        <v>30</v>
      </c>
      <c r="BR6" s="44">
        <f t="shared" si="40"/>
        <v>34</v>
      </c>
      <c r="BS6" s="44" t="str">
        <f>INDEX(干支!$B$2:$B$62,MATCH(BR6+1,干支!$A$2:$A$62,0))</f>
        <v>戊午</v>
      </c>
      <c r="BU6" s="44">
        <f t="shared" si="41"/>
        <v>73</v>
      </c>
      <c r="BV6" s="44">
        <f t="shared" si="42"/>
        <v>3</v>
      </c>
      <c r="BW6" s="44" t="str">
        <f>INDEX(干支!$B$2:$B$62,MATCH(BV6+1,干支!$A$2:$A$62,0))</f>
        <v>丁亥</v>
      </c>
      <c r="BY6" s="44">
        <f t="shared" si="43"/>
        <v>35</v>
      </c>
      <c r="BZ6" s="44">
        <f t="shared" si="44"/>
        <v>33</v>
      </c>
      <c r="CA6" s="44" t="str">
        <f>INDEX(干支!$B$2:$B$62,MATCH(BZ6+1,干支!$A$2:$A$62,0))</f>
        <v>丁巳</v>
      </c>
    </row>
    <row r="8" spans="1:80">
      <c r="A8" s="45" t="s">
        <v>329</v>
      </c>
      <c r="D8" s="44">
        <v>96</v>
      </c>
      <c r="E8" s="44">
        <f t="shared" ref="E8:E17" si="45">$E$4-D8+$D$4</f>
        <v>143136</v>
      </c>
      <c r="F8" s="44">
        <f t="shared" ref="F8:F17" si="46">$F$4-D8+$D$4-$F$6</f>
        <v>8</v>
      </c>
      <c r="G8" s="44" t="str">
        <f t="shared" ref="G8:G12" si="47">IF(S8&gt;=12,"有","")</f>
        <v>有</v>
      </c>
      <c r="H8" s="44" t="str">
        <f t="shared" ref="H8:H28" si="48">IF((S8*12+7*1)&gt;=228,"閏前11月",IF((S8*12+7*2)&gt;=228,"閏前12月",IF((S8*12+7*3)&gt;=228,"閏1月",IF((S8*12+7*4)&gt;=228,"閏2月",IF((S8*12+7*5)&gt;=228,"閏3月",IF((S8*12+7*6)&gt;=228,"閏4月",IF((S8*12+7*7)&gt;=228,"閏5月",IF((S8*12+7*8)&gt;=228,"閏6月",IF((S8*12+7*9)&gt;=228,"閏7月",IF((S8*12+7*10)&gt;=228,"閏8月",IF((S8*12+7*11)&gt;=228,"閏9月",IF((S8*12+7*12)&gt;=228,"閏10月",IF((S8*12+7*13)&gt;=228,"閏11月",IF((S8*12+7*14)&gt;=228,"閏12月",""))))))))))))))</f>
        <v>閏前12月</v>
      </c>
      <c r="I8" s="44">
        <f t="shared" ref="I8:I12" si="49">MOD(R8,6345)</f>
        <v>98</v>
      </c>
      <c r="J8" s="44">
        <f t="shared" ref="J8:J12" si="50">QUOTIENT(I8*23,135)</f>
        <v>16</v>
      </c>
      <c r="K8" s="44">
        <f t="shared" ref="K8:K12" si="51">MOD(I8*23,135)</f>
        <v>94</v>
      </c>
      <c r="L8" s="44" t="str">
        <f t="shared" ref="L8:L12" si="52">IF(K8+23*1&gt;=135,"天正",IF(K8+23*2&gt;=135,"第2月",IF(K8+23*3&gt;=135,"第3月",IF(K8+23*4&gt;=135,"第4月",IF(K8+23*5&gt;=135,"第5月",IF(K8+23*6&gt;=135,"第6月",))))))</f>
        <v>第2月</v>
      </c>
      <c r="M8" s="44" t="str">
        <f t="shared" ref="M8:M12" si="53">IF(K8+23*6&gt;=270,"第6月",IF(K8+23*7&gt;=270,"第7月",IF(K8+23*8&gt;=270,"第8月",IF(K8+23*9&gt;=270,"第9月",IF(K8+23*10&gt;=270,"第10月",IF(K8+23*11&gt;=270,"第11月",IF(K8+23*12&gt;=270,"第12月",IF(K8+23*13&gt;=270,"第13月",))))))))</f>
        <v>第8月</v>
      </c>
      <c r="N8" s="44" t="str">
        <f t="shared" ref="N8:N12" si="54">IF(K8+23*12&gt;=405,"第12月",IF(K8+23*13&gt;=405,"第13月",""))</f>
        <v/>
      </c>
      <c r="O8" s="44" t="str">
        <f t="shared" ref="O8:O12" si="55">IF(K8&lt;11.5,"天正",IF(K8+11.5&gt;=135,"天正",IF(K8+11.5+23*1&gt;=135,"第2月",IF(K8+11.5+23*2&gt;=135,"第3月",IF(K8+11.5+23*3&gt;=135,"第4月",IF(K8+11.5+23*4&gt;=135,"第5月",IF(K8+11.5+23*5&gt;=135,"第6月",)))))))</f>
        <v>第3月</v>
      </c>
      <c r="P8" s="44" t="str">
        <f t="shared" ref="P8:P12" si="56">IF(K8&lt;11.5,"第6月",IF(K8+11.5+23*5&gt;=270,"第6月",IF(K8+11.5+23*6&gt;=270,"第7月",IF(K8+11.5+23*7&gt;=270,"第8月",IF(K8+11.5+23*8&gt;=270,"第9月",IF(K8+11.5+23*9&gt;=270,"第10月",IF(K8+11.5+23*10&gt;=270,"第11月",IF(K8+11.5+23*11&gt;=270,"第12月",IF(K8+11.5+23*12&gt;=270,"第13月",)))))))))</f>
        <v>第9月</v>
      </c>
      <c r="Q8" s="44" t="str">
        <f>IF(K8&lt;11.5,IF(K8+11.5+23*11&gt;270,"第12月",IF(K8+11.5+23*12&gt;270,"第13月","")),IF(K8+11.5+23*11&gt;405,"第12月",IF(K8+11.5+23*12&gt;405,"第13月",IF(K8+11.5+23*13&gt;405,"第14月",IF(K8+11.5+23*14&gt;405,"第15月","")))))</f>
        <v>第15月</v>
      </c>
      <c r="R8" s="44">
        <f t="shared" ref="R8:R12" si="57">QUOTIENT(F8*235,19)</f>
        <v>98</v>
      </c>
      <c r="S8" s="44">
        <f t="shared" ref="S8:S12" si="58">MOD(F8*235,19)</f>
        <v>18</v>
      </c>
      <c r="T8" s="44">
        <f t="shared" ref="T8:T12" si="59">QUOTIENT(R8*2392,81)</f>
        <v>2894</v>
      </c>
      <c r="U8" s="44">
        <f t="shared" ref="U8:U12" si="60">MOD(R8*2392,81)</f>
        <v>2</v>
      </c>
      <c r="V8" s="44">
        <f t="shared" ref="V8:V12" si="61">MOD(T8,60)</f>
        <v>14</v>
      </c>
      <c r="W8" s="44" t="str">
        <f>INDEX(干支!$H$2:$H$62,MATCH(V8+1,干支!$G$2:$G$62,0))</f>
        <v>戊寅</v>
      </c>
      <c r="X8" s="44">
        <f t="shared" ref="X8:X12" si="62">V8+1</f>
        <v>15</v>
      </c>
      <c r="Y8" s="44">
        <f t="shared" ref="Y8:Y12" si="63">IF(U8+43&gt;=81,U8+43-81,U8+43)</f>
        <v>45</v>
      </c>
      <c r="Z8" s="44">
        <f t="shared" ref="Z8:Z12" si="64">IF(IF(U8+43&gt;=81,V8+29+1,V8+29)&gt;60,IF(U8+43&gt;=81,V8+29+1,V8+29)-60,IF(U8+43&gt;=81,V8+29+1,V8+29))</f>
        <v>43</v>
      </c>
      <c r="AA8" s="44" t="str">
        <f>INDEX(干支!$H$2:$H$62,MATCH(Z8+1,干支!$G$2:$G$62,0))</f>
        <v>丁未</v>
      </c>
      <c r="AB8" s="44">
        <f t="shared" ref="AB8:AB12" si="65">Z8+1</f>
        <v>44</v>
      </c>
      <c r="AC8" s="44">
        <f t="shared" ref="AC8:AC12" si="66">IF(Y8+43&gt;=81,Y8+43-81,Y8+43)</f>
        <v>7</v>
      </c>
      <c r="AD8" s="44">
        <f t="shared" ref="AD8:AD12" si="67">IF(IF(Y8+43&gt;=81,Z8+29+1,Z8+29)&gt;60,IF(Y8+43&gt;=81,Z8+29+1,Z8+29)-60,IF(Y8+43&gt;=81,Z8+29+1,Z8+29))</f>
        <v>13</v>
      </c>
      <c r="AE8" s="44" t="str">
        <f>INDEX(干支!$H$2:$H$62,MATCH(AD8+1,干支!$G$2:$G$62,0))</f>
        <v>丁丑</v>
      </c>
      <c r="AF8" s="44">
        <f t="shared" ref="AF8:AF12" si="68">AD8+1</f>
        <v>14</v>
      </c>
      <c r="AG8" s="44">
        <f t="shared" ref="AG8:AG12" si="69">IF(AC8+43&gt;=81,AC8+43-81,AC8+43)</f>
        <v>50</v>
      </c>
      <c r="AH8" s="44">
        <f t="shared" ref="AH8:AH12" si="70">IF(IF(AC8+43&gt;=81,AD8+29+1,AD8+29)&gt;60,IF(AC8+43&gt;=81,AD8+29+1,AD8+29)-60,IF(AC8+43&gt;=81,AD8+29+1,AD8+29))</f>
        <v>42</v>
      </c>
      <c r="AI8" s="44" t="str">
        <f>INDEX(干支!$H$2:$H$62,MATCH(AH8+1,干支!$G$2:$G$62,0))</f>
        <v>丙午</v>
      </c>
      <c r="AJ8" s="44">
        <f t="shared" ref="AJ8:AJ12" si="71">AH8+1</f>
        <v>43</v>
      </c>
      <c r="AK8" s="44">
        <f t="shared" ref="AK8:AK12" si="72">IF(AG8+43&gt;=81,AG8+43-81,AG8+43)</f>
        <v>12</v>
      </c>
      <c r="AL8" s="44">
        <f t="shared" ref="AL8:AL12" si="73">IF(IF(AG8+43&gt;=81,AH8+29+1,AH8+29)&gt;60,IF(AG8+43&gt;=81,AH8+29+1,AH8+29)-60,IF(AG8+43&gt;=81,AH8+29+1,AH8+29))</f>
        <v>12</v>
      </c>
      <c r="AM8" s="44" t="str">
        <f>INDEX(干支!$H$2:$H$62,MATCH(AL8+1,干支!$G$2:$G$62,0))</f>
        <v>丙子</v>
      </c>
      <c r="AN8" s="44">
        <f t="shared" ref="AN8:AN12" si="74">AL8+1</f>
        <v>13</v>
      </c>
      <c r="AO8" s="44">
        <f t="shared" ref="AO8:AO12" si="75">IF(AK8+43&gt;=81,AK8+43-81,AK8+43)</f>
        <v>55</v>
      </c>
      <c r="AP8" s="44">
        <f t="shared" ref="AP8:AP12" si="76">IF(IF(AK8+43&gt;=81,AL8+29+1,AL8+29)&gt;60,IF(AK8+43&gt;=81,AL8+29+1,AL8+29)-60,IF(AK8+43&gt;=81,AL8+29+1,AL8+29))</f>
        <v>41</v>
      </c>
      <c r="AQ8" s="44" t="str">
        <f>INDEX(干支!$H$2:$H$62,MATCH(AP8+1,干支!$G$2:$G$62,0))</f>
        <v>乙巳</v>
      </c>
      <c r="AR8" s="44">
        <f t="shared" ref="AR8:AR12" si="77">AP8+1</f>
        <v>42</v>
      </c>
      <c r="AS8" s="44">
        <f t="shared" ref="AS8:AS12" si="78">IF(AO8+43&gt;=81,AO8+43-81,AO8+43)</f>
        <v>17</v>
      </c>
      <c r="AT8" s="44">
        <f t="shared" ref="AT8:AT12" si="79">IF(IF(AO8+43&gt;=81,AP8+29+1,AP8+29)&gt;60,IF(AO8+43&gt;=81,AP8+29+1,AP8+29)-60,IF(AO8+43&gt;=81,AP8+29+1,AP8+29))</f>
        <v>11</v>
      </c>
      <c r="AU8" s="44" t="str">
        <f>INDEX(干支!$H$2:$H$62,MATCH(AT8+1,干支!$G$2:$G$62,0))</f>
        <v>乙亥</v>
      </c>
      <c r="AV8" s="44">
        <f t="shared" ref="AV8:AV12" si="80">AT8+1</f>
        <v>12</v>
      </c>
      <c r="AW8" s="44">
        <f t="shared" ref="AW8:AW12" si="81">IF(AS8+43&gt;=81,AS8+43-81,AS8+43)</f>
        <v>60</v>
      </c>
      <c r="AX8" s="44">
        <f t="shared" ref="AX8:AX12" si="82">IF(IF(AS8+43&gt;=81,AT8+29+1,AT8+29)&gt;60,IF(AS8+43&gt;=81,AT8+29+1,AT8+29)-60,IF(AS8+43&gt;=81,AT8+29+1,AT8+29))</f>
        <v>40</v>
      </c>
      <c r="AY8" s="44" t="str">
        <f>INDEX(干支!$H$2:$H$62,MATCH(AX8+1,干支!$G$2:$G$62,0))</f>
        <v>甲辰</v>
      </c>
      <c r="AZ8" s="44">
        <f t="shared" ref="AZ8:AZ12" si="83">AX8+1</f>
        <v>41</v>
      </c>
      <c r="BA8" s="44">
        <f t="shared" ref="BA8:BA12" si="84">IF(AW8+43&gt;=81,AW8+43-81,AW8+43)</f>
        <v>22</v>
      </c>
      <c r="BB8" s="44">
        <f t="shared" ref="BB8:BB12" si="85">IF(IF(AW8+43&gt;=81,AX8+29+1,AX8+29)&gt;60,IF(AW8+43&gt;=81,AX8+29+1,AX8+29)-60,IF(AW8+43&gt;=81,AX8+29+1,AX8+29))</f>
        <v>10</v>
      </c>
      <c r="BC8" s="44" t="str">
        <f>INDEX(干支!$H$2:$H$62,MATCH(BB8+1,干支!$G$2:$G$62,0))</f>
        <v>甲戌</v>
      </c>
      <c r="BD8" s="44">
        <f t="shared" ref="BD8:BD12" si="86">BB8+1</f>
        <v>11</v>
      </c>
      <c r="BE8" s="44">
        <f t="shared" ref="BE8:BE12" si="87">IF(BA8+43&gt;=81,BA8+43-81,BA8+43)</f>
        <v>65</v>
      </c>
      <c r="BF8" s="44">
        <f t="shared" ref="BF8:BF12" si="88">IF(IF(BA8+43&gt;=81,BB8+29+1,BB8+29)&gt;60,IF(BA8+43&gt;=81,BB8+29+1,BB8+29)-60,IF(BA8+43&gt;=81,BB8+29+1,BB8+29))</f>
        <v>39</v>
      </c>
      <c r="BG8" s="44" t="str">
        <f>INDEX(干支!$H$2:$H$62,MATCH(BF8+1,干支!$G$2:$G$62,0))</f>
        <v>癸卯</v>
      </c>
      <c r="BH8" s="44">
        <f t="shared" ref="BH8:BH12" si="89">BF8+1</f>
        <v>40</v>
      </c>
      <c r="BI8" s="44">
        <f t="shared" ref="BI8:BI12" si="90">IF(BE8+43&gt;=81,BE8+43-81,BE8+43)</f>
        <v>27</v>
      </c>
      <c r="BJ8" s="44">
        <f t="shared" ref="BJ8:BJ12" si="91">IF(IF(BE8+43&gt;=81,BF8+29+1,BF8+29)&gt;60,IF(BE8+43&gt;=81,BF8+29+1,BF8+29)-60,IF(BE8+43&gt;=81,BF8+29+1,BF8+29))</f>
        <v>9</v>
      </c>
      <c r="BK8" s="44" t="str">
        <f>INDEX(干支!$H$2:$H$62,MATCH(BJ8+1,干支!$G$2:$G$62,0))</f>
        <v>癸酉</v>
      </c>
      <c r="BL8" s="44">
        <f t="shared" ref="BL8:BL12" si="92">BJ8+1</f>
        <v>10</v>
      </c>
      <c r="BM8" s="44">
        <f t="shared" ref="BM8:BM12" si="93">IF(BI8+43&gt;=81,BI8+43-81,BI8+43)</f>
        <v>70</v>
      </c>
      <c r="BN8" s="44">
        <f t="shared" ref="BN8:BN12" si="94">IF(IF(BI8+43&gt;=81,BJ8+29+1,BJ8+29)&gt;60,IF(BI8+43&gt;=81,BJ8+29+1,BJ8+29)-60,IF(BI8+43&gt;=81,BJ8+29+1,BJ8+29))</f>
        <v>38</v>
      </c>
      <c r="BO8" s="44" t="str">
        <f>INDEX(干支!$H$2:$H$62,MATCH(BN8+1,干支!$G$2:$G$62,0))</f>
        <v>壬寅</v>
      </c>
      <c r="BP8" s="44">
        <f t="shared" ref="BP8:BP12" si="95">BN8+1</f>
        <v>39</v>
      </c>
      <c r="BQ8" s="44">
        <f t="shared" ref="BQ8:BQ12" si="96">IF(BM8+43&gt;=81,BM8+43-81,BM8+43)</f>
        <v>32</v>
      </c>
      <c r="BR8" s="44">
        <f t="shared" ref="BR8:BR12" si="97">IF(IF(BM8+43&gt;=81,BN8+29+1,BN8+29)&gt;60,IF(BM8+43&gt;=81,BN8+29+1,BN8+29)-60,IF(BM8+43&gt;=81,BN8+29+1,BN8+29))</f>
        <v>8</v>
      </c>
      <c r="BS8" s="44" t="str">
        <f>INDEX(干支!$H$2:$H$62,MATCH(BR8+1,干支!$G$2:$G$62,0))</f>
        <v>壬申</v>
      </c>
      <c r="BT8" s="44">
        <f t="shared" ref="BT8:BT12" si="98">BR8+1</f>
        <v>9</v>
      </c>
      <c r="BU8" s="44">
        <f t="shared" ref="BU8:BU12" si="99">IF(BQ8+43&gt;=81,BQ8+43-81,BQ8+43)</f>
        <v>75</v>
      </c>
      <c r="BV8" s="44">
        <f t="shared" ref="BV8:BV12" si="100">IF(IF(BQ8+43&gt;=81,BR8+29+1,BR8+29)&gt;60,IF(BQ8+43&gt;=81,BR8+29+1,BR8+29)-60,IF(BQ8+43&gt;=81,BR8+29+1,BR8+29))</f>
        <v>37</v>
      </c>
      <c r="BW8" s="44" t="str">
        <f>INDEX(干支!$H$2:$H$62,MATCH(BV8+1,干支!$G$2:$G$62,0))</f>
        <v>辛丑</v>
      </c>
      <c r="BX8" s="44">
        <f t="shared" ref="BX8:BX12" si="101">BV8+1</f>
        <v>38</v>
      </c>
      <c r="BY8" s="44">
        <f t="shared" ref="BY8:BY12" si="102">IF(BU8+43&gt;=81,BU8+43-81,BU8+43)</f>
        <v>37</v>
      </c>
      <c r="BZ8" s="44">
        <f t="shared" ref="BZ8:BZ12" si="103">IF(IF(BU8+43&gt;=81,BV8+29+1,BV8+29)&gt;60,IF(BU8+43&gt;=81,BV8+29+1,BV8+29)-60,IF(BU8+43&gt;=81,BV8+29+1,BV8+29))</f>
        <v>7</v>
      </c>
      <c r="CA8" s="44" t="str">
        <f>INDEX(干支!$H$2:$H$62,MATCH(BZ8+1,干支!$G$2:$G$62,0))</f>
        <v>辛未</v>
      </c>
      <c r="CB8" s="44">
        <f t="shared" ref="CB8:CB12" si="104">BZ8+1</f>
        <v>8</v>
      </c>
    </row>
    <row r="9" spans="1:80">
      <c r="A9" s="45" t="s">
        <v>334</v>
      </c>
      <c r="D9" s="44">
        <v>93</v>
      </c>
      <c r="E9" s="44">
        <f t="shared" si="45"/>
        <v>143139</v>
      </c>
      <c r="F9" s="44">
        <f t="shared" si="46"/>
        <v>11</v>
      </c>
      <c r="G9" s="44" t="str">
        <f t="shared" si="47"/>
        <v/>
      </c>
      <c r="H9" s="44" t="str">
        <f t="shared" si="48"/>
        <v/>
      </c>
      <c r="I9" s="44">
        <f t="shared" si="49"/>
        <v>136</v>
      </c>
      <c r="J9" s="44">
        <f t="shared" si="50"/>
        <v>23</v>
      </c>
      <c r="K9" s="44">
        <f t="shared" si="51"/>
        <v>23</v>
      </c>
      <c r="L9" s="44" t="str">
        <f t="shared" si="52"/>
        <v>第5月</v>
      </c>
      <c r="M9" s="44" t="str">
        <f t="shared" si="53"/>
        <v>第11月</v>
      </c>
      <c r="N9" s="44" t="str">
        <f t="shared" si="54"/>
        <v/>
      </c>
      <c r="O9" s="44" t="str">
        <f t="shared" si="55"/>
        <v>第6月</v>
      </c>
      <c r="P9" s="44" t="str">
        <f t="shared" si="56"/>
        <v>第12月</v>
      </c>
      <c r="Q9" s="44" t="str">
        <f t="shared" ref="Q9:Q28" si="105">IF(K9&lt;11.5,IF(K9+11.5+23*11&gt;270,"第12月",IF(K9+11.5+23*12&gt;270,"第13月","")),IF(K9+11.5+23*11&gt;405,"第12月",IF(K9+11.5+23*12&gt;405,"第13月",IF(K9+11.5+23*13&gt;405,"第14月",IF(K9+11.5+23*14&gt;405,"第15月","")))))</f>
        <v/>
      </c>
      <c r="R9" s="44">
        <f t="shared" si="57"/>
        <v>136</v>
      </c>
      <c r="S9" s="44">
        <f t="shared" si="58"/>
        <v>1</v>
      </c>
      <c r="T9" s="44">
        <f t="shared" si="59"/>
        <v>4016</v>
      </c>
      <c r="U9" s="44">
        <f t="shared" si="60"/>
        <v>16</v>
      </c>
      <c r="V9" s="44">
        <f t="shared" si="61"/>
        <v>56</v>
      </c>
      <c r="W9" s="44" t="str">
        <f>INDEX(干支!$H$2:$H$62,MATCH(V9+1,干支!$G$2:$G$62,0))</f>
        <v>庚申</v>
      </c>
      <c r="X9" s="44">
        <f t="shared" si="62"/>
        <v>57</v>
      </c>
      <c r="Y9" s="44">
        <f t="shared" si="63"/>
        <v>59</v>
      </c>
      <c r="Z9" s="44">
        <f t="shared" si="64"/>
        <v>25</v>
      </c>
      <c r="AA9" s="44" t="str">
        <f>INDEX(干支!$H$2:$H$62,MATCH(Z9+1,干支!$G$2:$G$62,0))</f>
        <v>己丑</v>
      </c>
      <c r="AB9" s="44">
        <f t="shared" si="65"/>
        <v>26</v>
      </c>
      <c r="AC9" s="44">
        <f t="shared" si="66"/>
        <v>21</v>
      </c>
      <c r="AD9" s="44">
        <f t="shared" si="67"/>
        <v>55</v>
      </c>
      <c r="AE9" s="44" t="str">
        <f>INDEX(干支!$H$2:$H$62,MATCH(AD9+1,干支!$G$2:$G$62,0))</f>
        <v>己未</v>
      </c>
      <c r="AF9" s="44">
        <f t="shared" si="68"/>
        <v>56</v>
      </c>
      <c r="AG9" s="44">
        <f t="shared" si="69"/>
        <v>64</v>
      </c>
      <c r="AH9" s="44">
        <f t="shared" si="70"/>
        <v>24</v>
      </c>
      <c r="AI9" s="44" t="str">
        <f>INDEX(干支!$H$2:$H$62,MATCH(AH9+1,干支!$G$2:$G$62,0))</f>
        <v>戊子</v>
      </c>
      <c r="AJ9" s="44">
        <f t="shared" si="71"/>
        <v>25</v>
      </c>
      <c r="AK9" s="44">
        <f t="shared" si="72"/>
        <v>26</v>
      </c>
      <c r="AL9" s="44">
        <f t="shared" si="73"/>
        <v>54</v>
      </c>
      <c r="AM9" s="44" t="str">
        <f>INDEX(干支!$H$2:$H$62,MATCH(AL9+1,干支!$G$2:$G$62,0))</f>
        <v>戊午</v>
      </c>
      <c r="AN9" s="44">
        <f t="shared" si="74"/>
        <v>55</v>
      </c>
      <c r="AO9" s="44">
        <f t="shared" si="75"/>
        <v>69</v>
      </c>
      <c r="AP9" s="44">
        <f t="shared" si="76"/>
        <v>23</v>
      </c>
      <c r="AQ9" s="44" t="str">
        <f>INDEX(干支!$H$2:$H$62,MATCH(AP9+1,干支!$G$2:$G$62,0))</f>
        <v>丁亥</v>
      </c>
      <c r="AR9" s="44">
        <f t="shared" si="77"/>
        <v>24</v>
      </c>
      <c r="AS9" s="44">
        <f t="shared" si="78"/>
        <v>31</v>
      </c>
      <c r="AT9" s="44">
        <f t="shared" si="79"/>
        <v>53</v>
      </c>
      <c r="AU9" s="44" t="str">
        <f>INDEX(干支!$H$2:$H$62,MATCH(AT9+1,干支!$G$2:$G$62,0))</f>
        <v>丁巳</v>
      </c>
      <c r="AV9" s="44">
        <f t="shared" si="80"/>
        <v>54</v>
      </c>
      <c r="AW9" s="44">
        <f t="shared" si="81"/>
        <v>74</v>
      </c>
      <c r="AX9" s="44">
        <f t="shared" si="82"/>
        <v>22</v>
      </c>
      <c r="AY9" s="44" t="str">
        <f>INDEX(干支!$H$2:$H$62,MATCH(AX9+1,干支!$G$2:$G$62,0))</f>
        <v>丙戌</v>
      </c>
      <c r="AZ9" s="44">
        <f t="shared" si="83"/>
        <v>23</v>
      </c>
      <c r="BA9" s="44">
        <f t="shared" si="84"/>
        <v>36</v>
      </c>
      <c r="BB9" s="44">
        <f t="shared" si="85"/>
        <v>52</v>
      </c>
      <c r="BC9" s="44" t="str">
        <f>INDEX(干支!$H$2:$H$62,MATCH(BB9+1,干支!$G$2:$G$62,0))</f>
        <v>丙辰</v>
      </c>
      <c r="BD9" s="44">
        <f t="shared" si="86"/>
        <v>53</v>
      </c>
      <c r="BE9" s="44">
        <f t="shared" si="87"/>
        <v>79</v>
      </c>
      <c r="BF9" s="44">
        <f t="shared" si="88"/>
        <v>21</v>
      </c>
      <c r="BG9" s="44" t="str">
        <f>INDEX(干支!$H$2:$H$62,MATCH(BF9+1,干支!$G$2:$G$62,0))</f>
        <v>乙酉</v>
      </c>
      <c r="BH9" s="44">
        <f t="shared" si="89"/>
        <v>22</v>
      </c>
      <c r="BI9" s="44">
        <f t="shared" si="90"/>
        <v>41</v>
      </c>
      <c r="BJ9" s="44">
        <f t="shared" si="91"/>
        <v>51</v>
      </c>
      <c r="BK9" s="44" t="str">
        <f>INDEX(干支!$H$2:$H$62,MATCH(BJ9+1,干支!$G$2:$G$62,0))</f>
        <v>乙卯</v>
      </c>
      <c r="BL9" s="44">
        <f t="shared" si="92"/>
        <v>52</v>
      </c>
      <c r="BM9" s="44">
        <f t="shared" si="93"/>
        <v>3</v>
      </c>
      <c r="BN9" s="44">
        <f t="shared" si="94"/>
        <v>21</v>
      </c>
      <c r="BO9" s="44" t="str">
        <f>INDEX(干支!$H$2:$H$62,MATCH(BN9+1,干支!$G$2:$G$62,0))</f>
        <v>乙酉</v>
      </c>
      <c r="BP9" s="44">
        <f t="shared" si="95"/>
        <v>22</v>
      </c>
      <c r="BQ9" s="44">
        <f t="shared" si="96"/>
        <v>46</v>
      </c>
      <c r="BR9" s="44">
        <f t="shared" si="97"/>
        <v>50</v>
      </c>
      <c r="BS9" s="44" t="str">
        <f>INDEX(干支!$H$2:$H$62,MATCH(BR9+1,干支!$G$2:$G$62,0))</f>
        <v>甲寅</v>
      </c>
      <c r="BT9" s="44">
        <f t="shared" si="98"/>
        <v>51</v>
      </c>
      <c r="BU9" s="44">
        <f t="shared" si="99"/>
        <v>8</v>
      </c>
      <c r="BV9" s="44">
        <f t="shared" si="100"/>
        <v>20</v>
      </c>
      <c r="BW9" s="44" t="str">
        <f>INDEX(干支!$H$2:$H$62,MATCH(BV9+1,干支!$G$2:$G$62,0))</f>
        <v>甲申</v>
      </c>
      <c r="BX9" s="44">
        <f t="shared" si="101"/>
        <v>21</v>
      </c>
      <c r="BY9" s="44">
        <f t="shared" si="102"/>
        <v>51</v>
      </c>
      <c r="BZ9" s="44">
        <f t="shared" si="103"/>
        <v>49</v>
      </c>
      <c r="CA9" s="44" t="str">
        <f>INDEX(干支!$H$2:$H$62,MATCH(BZ9+1,干支!$G$2:$G$62,0))</f>
        <v>癸丑</v>
      </c>
      <c r="CB9" s="44">
        <f t="shared" si="104"/>
        <v>50</v>
      </c>
    </row>
    <row r="10" spans="1:80">
      <c r="A10" s="45" t="s">
        <v>336</v>
      </c>
      <c r="D10" s="44">
        <v>89</v>
      </c>
      <c r="E10" s="44">
        <f t="shared" si="45"/>
        <v>143143</v>
      </c>
      <c r="F10" s="44">
        <f t="shared" si="46"/>
        <v>15</v>
      </c>
      <c r="G10" s="44" t="str">
        <f t="shared" si="47"/>
        <v/>
      </c>
      <c r="H10" s="44" t="str">
        <f t="shared" si="48"/>
        <v/>
      </c>
      <c r="I10" s="44">
        <f t="shared" si="49"/>
        <v>185</v>
      </c>
      <c r="J10" s="44">
        <f t="shared" si="50"/>
        <v>31</v>
      </c>
      <c r="K10" s="44">
        <f t="shared" si="51"/>
        <v>70</v>
      </c>
      <c r="L10" s="44" t="str">
        <f t="shared" si="52"/>
        <v>第3月</v>
      </c>
      <c r="M10" s="44" t="str">
        <f t="shared" si="53"/>
        <v>第9月</v>
      </c>
      <c r="N10" s="44" t="str">
        <f t="shared" si="54"/>
        <v/>
      </c>
      <c r="O10" s="44" t="str">
        <f t="shared" si="55"/>
        <v>第4月</v>
      </c>
      <c r="P10" s="44" t="str">
        <f t="shared" si="56"/>
        <v>第10月</v>
      </c>
      <c r="Q10" s="44" t="str">
        <f t="shared" si="105"/>
        <v/>
      </c>
      <c r="R10" s="44">
        <f t="shared" si="57"/>
        <v>185</v>
      </c>
      <c r="S10" s="44">
        <f t="shared" si="58"/>
        <v>10</v>
      </c>
      <c r="T10" s="44">
        <f t="shared" si="59"/>
        <v>5463</v>
      </c>
      <c r="U10" s="44">
        <f t="shared" si="60"/>
        <v>17</v>
      </c>
      <c r="V10" s="44">
        <f t="shared" si="61"/>
        <v>3</v>
      </c>
      <c r="W10" s="44" t="str">
        <f>INDEX(干支!$H$2:$H$62,MATCH(V10+1,干支!$G$2:$G$62,0))</f>
        <v>丁卯</v>
      </c>
      <c r="X10" s="44">
        <f t="shared" si="62"/>
        <v>4</v>
      </c>
      <c r="Y10" s="44">
        <f t="shared" si="63"/>
        <v>60</v>
      </c>
      <c r="Z10" s="44">
        <f t="shared" si="64"/>
        <v>32</v>
      </c>
      <c r="AA10" s="44" t="str">
        <f>INDEX(干支!$H$2:$H$62,MATCH(Z10+1,干支!$G$2:$G$62,0))</f>
        <v>丙申</v>
      </c>
      <c r="AB10" s="44">
        <f t="shared" si="65"/>
        <v>33</v>
      </c>
      <c r="AC10" s="44">
        <f t="shared" si="66"/>
        <v>22</v>
      </c>
      <c r="AD10" s="44">
        <f t="shared" si="67"/>
        <v>2</v>
      </c>
      <c r="AE10" s="44" t="str">
        <f>INDEX(干支!$H$2:$H$62,MATCH(AD10+1,干支!$G$2:$G$62,0))</f>
        <v>丙寅</v>
      </c>
      <c r="AF10" s="44">
        <f t="shared" si="68"/>
        <v>3</v>
      </c>
      <c r="AG10" s="44">
        <f t="shared" si="69"/>
        <v>65</v>
      </c>
      <c r="AH10" s="44">
        <f t="shared" si="70"/>
        <v>31</v>
      </c>
      <c r="AI10" s="44" t="str">
        <f>INDEX(干支!$H$2:$H$62,MATCH(AH10+1,干支!$G$2:$G$62,0))</f>
        <v>乙未</v>
      </c>
      <c r="AJ10" s="44">
        <f t="shared" si="71"/>
        <v>32</v>
      </c>
      <c r="AK10" s="44">
        <f t="shared" si="72"/>
        <v>27</v>
      </c>
      <c r="AL10" s="44">
        <f t="shared" si="73"/>
        <v>1</v>
      </c>
      <c r="AM10" s="44" t="str">
        <f>INDEX(干支!$H$2:$H$62,MATCH(AL10+1,干支!$G$2:$G$62,0))</f>
        <v>乙丑</v>
      </c>
      <c r="AN10" s="44">
        <f t="shared" si="74"/>
        <v>2</v>
      </c>
      <c r="AO10" s="44">
        <f t="shared" si="75"/>
        <v>70</v>
      </c>
      <c r="AP10" s="44">
        <f t="shared" si="76"/>
        <v>30</v>
      </c>
      <c r="AQ10" s="44" t="str">
        <f>INDEX(干支!$H$2:$H$62,MATCH(AP10+1,干支!$G$2:$G$62,0))</f>
        <v>甲午</v>
      </c>
      <c r="AR10" s="44">
        <f t="shared" si="77"/>
        <v>31</v>
      </c>
      <c r="AS10" s="44">
        <f t="shared" si="78"/>
        <v>32</v>
      </c>
      <c r="AT10" s="44">
        <f t="shared" si="79"/>
        <v>60</v>
      </c>
      <c r="AU10" s="44" t="str">
        <f>INDEX(干支!$H$2:$H$62,MATCH(AT10+1,干支!$G$2:$G$62,0))</f>
        <v>甲子</v>
      </c>
      <c r="AV10" s="44">
        <f t="shared" si="80"/>
        <v>61</v>
      </c>
      <c r="AW10" s="44">
        <f t="shared" si="81"/>
        <v>75</v>
      </c>
      <c r="AX10" s="44">
        <f t="shared" si="82"/>
        <v>29</v>
      </c>
      <c r="AY10" s="44" t="str">
        <f>INDEX(干支!$H$2:$H$62,MATCH(AX10+1,干支!$G$2:$G$62,0))</f>
        <v>癸巳</v>
      </c>
      <c r="AZ10" s="44">
        <f t="shared" si="83"/>
        <v>30</v>
      </c>
      <c r="BA10" s="44">
        <f t="shared" si="84"/>
        <v>37</v>
      </c>
      <c r="BB10" s="44">
        <f t="shared" si="85"/>
        <v>59</v>
      </c>
      <c r="BC10" s="44" t="str">
        <f>INDEX(干支!$H$2:$H$62,MATCH(BB10+1,干支!$G$2:$G$62,0))</f>
        <v>癸亥</v>
      </c>
      <c r="BD10" s="44">
        <f t="shared" si="86"/>
        <v>60</v>
      </c>
      <c r="BE10" s="44">
        <f t="shared" si="87"/>
        <v>80</v>
      </c>
      <c r="BF10" s="44">
        <f t="shared" si="88"/>
        <v>28</v>
      </c>
      <c r="BG10" s="44" t="str">
        <f>INDEX(干支!$H$2:$H$62,MATCH(BF10+1,干支!$G$2:$G$62,0))</f>
        <v>壬辰</v>
      </c>
      <c r="BH10" s="44">
        <f t="shared" si="89"/>
        <v>29</v>
      </c>
      <c r="BI10" s="44">
        <f t="shared" si="90"/>
        <v>42</v>
      </c>
      <c r="BJ10" s="44">
        <f t="shared" si="91"/>
        <v>58</v>
      </c>
      <c r="BK10" s="44" t="str">
        <f>INDEX(干支!$H$2:$H$62,MATCH(BJ10+1,干支!$G$2:$G$62,0))</f>
        <v>壬戌</v>
      </c>
      <c r="BL10" s="44">
        <f t="shared" si="92"/>
        <v>59</v>
      </c>
      <c r="BM10" s="44">
        <f t="shared" si="93"/>
        <v>4</v>
      </c>
      <c r="BN10" s="44">
        <f t="shared" si="94"/>
        <v>28</v>
      </c>
      <c r="BO10" s="44" t="str">
        <f>INDEX(干支!$H$2:$H$62,MATCH(BN10+1,干支!$G$2:$G$62,0))</f>
        <v>壬辰</v>
      </c>
      <c r="BP10" s="44">
        <f t="shared" si="95"/>
        <v>29</v>
      </c>
      <c r="BQ10" s="44">
        <f t="shared" si="96"/>
        <v>47</v>
      </c>
      <c r="BR10" s="44">
        <f t="shared" si="97"/>
        <v>57</v>
      </c>
      <c r="BS10" s="44" t="str">
        <f>INDEX(干支!$H$2:$H$62,MATCH(BR10+1,干支!$G$2:$G$62,0))</f>
        <v>辛酉</v>
      </c>
      <c r="BT10" s="44">
        <f t="shared" si="98"/>
        <v>58</v>
      </c>
      <c r="BU10" s="44">
        <f t="shared" si="99"/>
        <v>9</v>
      </c>
      <c r="BV10" s="44">
        <f t="shared" si="100"/>
        <v>27</v>
      </c>
      <c r="BW10" s="44" t="str">
        <f>INDEX(干支!$H$2:$H$62,MATCH(BV10+1,干支!$G$2:$G$62,0))</f>
        <v>辛卯</v>
      </c>
      <c r="BX10" s="44">
        <f t="shared" si="101"/>
        <v>28</v>
      </c>
      <c r="BY10" s="44">
        <f t="shared" si="102"/>
        <v>52</v>
      </c>
      <c r="BZ10" s="44">
        <f t="shared" si="103"/>
        <v>56</v>
      </c>
      <c r="CA10" s="44" t="str">
        <f>INDEX(干支!$H$2:$H$62,MATCH(BZ10+1,干支!$G$2:$G$62,0))</f>
        <v>庚申</v>
      </c>
      <c r="CB10" s="44">
        <f t="shared" si="104"/>
        <v>57</v>
      </c>
    </row>
    <row r="11" spans="1:80">
      <c r="A11" s="45" t="s">
        <v>338</v>
      </c>
      <c r="D11" s="44">
        <v>84</v>
      </c>
      <c r="E11" s="44">
        <f t="shared" si="45"/>
        <v>143148</v>
      </c>
      <c r="F11" s="44">
        <f t="shared" si="46"/>
        <v>20</v>
      </c>
      <c r="G11" s="44" t="str">
        <f t="shared" si="47"/>
        <v/>
      </c>
      <c r="H11" s="44" t="str">
        <f t="shared" si="48"/>
        <v/>
      </c>
      <c r="I11" s="44">
        <f t="shared" si="49"/>
        <v>247</v>
      </c>
      <c r="J11" s="44">
        <f t="shared" si="50"/>
        <v>42</v>
      </c>
      <c r="K11" s="44">
        <f t="shared" si="51"/>
        <v>11</v>
      </c>
      <c r="L11" s="44" t="str">
        <f t="shared" si="52"/>
        <v>第6月</v>
      </c>
      <c r="M11" s="44" t="str">
        <f t="shared" si="53"/>
        <v>第12月</v>
      </c>
      <c r="N11" s="44" t="str">
        <f t="shared" si="54"/>
        <v/>
      </c>
      <c r="O11" s="44" t="str">
        <f t="shared" si="55"/>
        <v>天正</v>
      </c>
      <c r="P11" s="44" t="str">
        <f t="shared" si="56"/>
        <v>第6月</v>
      </c>
      <c r="Q11" s="44" t="str">
        <f t="shared" si="105"/>
        <v>第12月</v>
      </c>
      <c r="R11" s="44">
        <f t="shared" si="57"/>
        <v>247</v>
      </c>
      <c r="S11" s="44">
        <f t="shared" si="58"/>
        <v>7</v>
      </c>
      <c r="T11" s="44">
        <f t="shared" si="59"/>
        <v>7294</v>
      </c>
      <c r="U11" s="44">
        <f t="shared" si="60"/>
        <v>10</v>
      </c>
      <c r="V11" s="44">
        <f t="shared" si="61"/>
        <v>34</v>
      </c>
      <c r="W11" s="44" t="str">
        <f>INDEX(干支!$H$2:$H$62,MATCH(V11+1,干支!$G$2:$G$62,0))</f>
        <v>戊戌</v>
      </c>
      <c r="X11" s="44">
        <f t="shared" si="62"/>
        <v>35</v>
      </c>
      <c r="Y11" s="44">
        <f t="shared" si="63"/>
        <v>53</v>
      </c>
      <c r="Z11" s="44">
        <f t="shared" si="64"/>
        <v>3</v>
      </c>
      <c r="AA11" s="44" t="str">
        <f>INDEX(干支!$H$2:$H$62,MATCH(Z11+1,干支!$G$2:$G$62,0))</f>
        <v>丁卯</v>
      </c>
      <c r="AB11" s="44">
        <f t="shared" si="65"/>
        <v>4</v>
      </c>
      <c r="AC11" s="44">
        <f t="shared" si="66"/>
        <v>15</v>
      </c>
      <c r="AD11" s="44">
        <f t="shared" si="67"/>
        <v>33</v>
      </c>
      <c r="AE11" s="44" t="str">
        <f>INDEX(干支!$H$2:$H$62,MATCH(AD11+1,干支!$G$2:$G$62,0))</f>
        <v>丁酉</v>
      </c>
      <c r="AF11" s="44">
        <f t="shared" si="68"/>
        <v>34</v>
      </c>
      <c r="AG11" s="44">
        <f t="shared" si="69"/>
        <v>58</v>
      </c>
      <c r="AH11" s="44">
        <f t="shared" si="70"/>
        <v>2</v>
      </c>
      <c r="AI11" s="44" t="str">
        <f>INDEX(干支!$H$2:$H$62,MATCH(AH11+1,干支!$G$2:$G$62,0))</f>
        <v>丙寅</v>
      </c>
      <c r="AJ11" s="44">
        <f t="shared" si="71"/>
        <v>3</v>
      </c>
      <c r="AK11" s="44">
        <f t="shared" si="72"/>
        <v>20</v>
      </c>
      <c r="AL11" s="44">
        <f t="shared" si="73"/>
        <v>32</v>
      </c>
      <c r="AM11" s="44" t="str">
        <f>INDEX(干支!$H$2:$H$62,MATCH(AL11+1,干支!$G$2:$G$62,0))</f>
        <v>丙申</v>
      </c>
      <c r="AN11" s="44">
        <f t="shared" si="74"/>
        <v>33</v>
      </c>
      <c r="AO11" s="44">
        <f t="shared" si="75"/>
        <v>63</v>
      </c>
      <c r="AP11" s="44">
        <f t="shared" si="76"/>
        <v>1</v>
      </c>
      <c r="AQ11" s="44" t="str">
        <f>INDEX(干支!$H$2:$H$62,MATCH(AP11+1,干支!$G$2:$G$62,0))</f>
        <v>乙丑</v>
      </c>
      <c r="AR11" s="44">
        <f t="shared" si="77"/>
        <v>2</v>
      </c>
      <c r="AS11" s="44">
        <f t="shared" si="78"/>
        <v>25</v>
      </c>
      <c r="AT11" s="44">
        <f t="shared" si="79"/>
        <v>31</v>
      </c>
      <c r="AU11" s="44" t="str">
        <f>INDEX(干支!$H$2:$H$62,MATCH(AT11+1,干支!$G$2:$G$62,0))</f>
        <v>乙未</v>
      </c>
      <c r="AV11" s="44">
        <f t="shared" si="80"/>
        <v>32</v>
      </c>
      <c r="AW11" s="44">
        <f t="shared" si="81"/>
        <v>68</v>
      </c>
      <c r="AX11" s="44">
        <f t="shared" si="82"/>
        <v>60</v>
      </c>
      <c r="AY11" s="44" t="str">
        <f>INDEX(干支!$H$2:$H$62,MATCH(AX11+1,干支!$G$2:$G$62,0))</f>
        <v>甲子</v>
      </c>
      <c r="AZ11" s="44">
        <f t="shared" si="83"/>
        <v>61</v>
      </c>
      <c r="BA11" s="44">
        <f t="shared" si="84"/>
        <v>30</v>
      </c>
      <c r="BB11" s="44">
        <f t="shared" si="85"/>
        <v>30</v>
      </c>
      <c r="BC11" s="44" t="str">
        <f>INDEX(干支!$H$2:$H$62,MATCH(BB11+1,干支!$G$2:$G$62,0))</f>
        <v>甲午</v>
      </c>
      <c r="BD11" s="44">
        <f t="shared" si="86"/>
        <v>31</v>
      </c>
      <c r="BE11" s="44">
        <f t="shared" si="87"/>
        <v>73</v>
      </c>
      <c r="BF11" s="44">
        <f t="shared" si="88"/>
        <v>59</v>
      </c>
      <c r="BG11" s="44" t="str">
        <f>INDEX(干支!$H$2:$H$62,MATCH(BF11+1,干支!$G$2:$G$62,0))</f>
        <v>癸亥</v>
      </c>
      <c r="BH11" s="44">
        <f t="shared" si="89"/>
        <v>60</v>
      </c>
      <c r="BI11" s="44">
        <f t="shared" si="90"/>
        <v>35</v>
      </c>
      <c r="BJ11" s="44">
        <f t="shared" si="91"/>
        <v>29</v>
      </c>
      <c r="BK11" s="44" t="str">
        <f>INDEX(干支!$H$2:$H$62,MATCH(BJ11+1,干支!$G$2:$G$62,0))</f>
        <v>癸巳</v>
      </c>
      <c r="BL11" s="44">
        <f t="shared" si="92"/>
        <v>30</v>
      </c>
      <c r="BM11" s="44">
        <f t="shared" si="93"/>
        <v>78</v>
      </c>
      <c r="BN11" s="44">
        <f t="shared" si="94"/>
        <v>58</v>
      </c>
      <c r="BO11" s="44" t="str">
        <f>INDEX(干支!$H$2:$H$62,MATCH(BN11+1,干支!$G$2:$G$62,0))</f>
        <v>壬戌</v>
      </c>
      <c r="BP11" s="44">
        <f t="shared" si="95"/>
        <v>59</v>
      </c>
      <c r="BQ11" s="44">
        <f t="shared" si="96"/>
        <v>40</v>
      </c>
      <c r="BR11" s="44">
        <f t="shared" si="97"/>
        <v>28</v>
      </c>
      <c r="BS11" s="44" t="str">
        <f>INDEX(干支!$H$2:$H$62,MATCH(BR11+1,干支!$G$2:$G$62,0))</f>
        <v>壬辰</v>
      </c>
      <c r="BT11" s="44">
        <f t="shared" si="98"/>
        <v>29</v>
      </c>
      <c r="BU11" s="44">
        <f t="shared" si="99"/>
        <v>2</v>
      </c>
      <c r="BV11" s="44">
        <f t="shared" si="100"/>
        <v>58</v>
      </c>
      <c r="BW11" s="44" t="str">
        <f>INDEX(干支!$H$2:$H$62,MATCH(BV11+1,干支!$G$2:$G$62,0))</f>
        <v>壬戌</v>
      </c>
      <c r="BX11" s="44">
        <f t="shared" si="101"/>
        <v>59</v>
      </c>
      <c r="BY11" s="44">
        <f t="shared" si="102"/>
        <v>45</v>
      </c>
      <c r="BZ11" s="44">
        <f t="shared" si="103"/>
        <v>27</v>
      </c>
      <c r="CA11" s="44" t="str">
        <f>INDEX(干支!$H$2:$H$62,MATCH(BZ11+1,干支!$G$2:$G$62,0))</f>
        <v>辛卯</v>
      </c>
      <c r="CB11" s="44">
        <f t="shared" si="104"/>
        <v>28</v>
      </c>
    </row>
    <row r="12" spans="1:80">
      <c r="A12" s="45" t="s">
        <v>506</v>
      </c>
      <c r="D12" s="44">
        <v>83</v>
      </c>
      <c r="E12" s="44">
        <f t="shared" si="45"/>
        <v>143149</v>
      </c>
      <c r="F12" s="44">
        <f t="shared" si="46"/>
        <v>21</v>
      </c>
      <c r="G12" s="44" t="str">
        <f t="shared" si="47"/>
        <v>有</v>
      </c>
      <c r="H12" s="44" t="str">
        <f t="shared" si="48"/>
        <v>閏7月</v>
      </c>
      <c r="I12" s="44">
        <f t="shared" si="49"/>
        <v>259</v>
      </c>
      <c r="J12" s="44">
        <f t="shared" si="50"/>
        <v>44</v>
      </c>
      <c r="K12" s="44">
        <f t="shared" si="51"/>
        <v>17</v>
      </c>
      <c r="L12" s="44" t="str">
        <f t="shared" si="52"/>
        <v>第6月</v>
      </c>
      <c r="M12" s="44" t="str">
        <f t="shared" si="53"/>
        <v>第11月</v>
      </c>
      <c r="N12" s="44" t="str">
        <f t="shared" si="54"/>
        <v/>
      </c>
      <c r="O12" s="44" t="str">
        <f t="shared" si="55"/>
        <v>第6月</v>
      </c>
      <c r="P12" s="44" t="str">
        <f t="shared" si="56"/>
        <v>第12月</v>
      </c>
      <c r="Q12" s="44" t="str">
        <f t="shared" si="105"/>
        <v/>
      </c>
      <c r="R12" s="44">
        <f t="shared" si="57"/>
        <v>259</v>
      </c>
      <c r="S12" s="44">
        <f t="shared" si="58"/>
        <v>14</v>
      </c>
      <c r="T12" s="44">
        <f t="shared" si="59"/>
        <v>7648</v>
      </c>
      <c r="U12" s="44">
        <f t="shared" si="60"/>
        <v>40</v>
      </c>
      <c r="V12" s="44">
        <f t="shared" si="61"/>
        <v>28</v>
      </c>
      <c r="W12" s="44" t="str">
        <f>INDEX(干支!$H$2:$H$62,MATCH(V12+1,干支!$G$2:$G$62,0))</f>
        <v>壬辰</v>
      </c>
      <c r="X12" s="44">
        <f t="shared" si="62"/>
        <v>29</v>
      </c>
      <c r="Y12" s="44">
        <f t="shared" si="63"/>
        <v>2</v>
      </c>
      <c r="Z12" s="44">
        <f t="shared" si="64"/>
        <v>58</v>
      </c>
      <c r="AA12" s="44" t="str">
        <f>INDEX(干支!$H$2:$H$62,MATCH(Z12+1,干支!$G$2:$G$62,0))</f>
        <v>壬戌</v>
      </c>
      <c r="AB12" s="44">
        <f t="shared" si="65"/>
        <v>59</v>
      </c>
      <c r="AC12" s="44">
        <f t="shared" si="66"/>
        <v>45</v>
      </c>
      <c r="AD12" s="44">
        <f t="shared" si="67"/>
        <v>27</v>
      </c>
      <c r="AE12" s="44" t="str">
        <f>INDEX(干支!$H$2:$H$62,MATCH(AD12+1,干支!$G$2:$G$62,0))</f>
        <v>辛卯</v>
      </c>
      <c r="AF12" s="44">
        <f t="shared" si="68"/>
        <v>28</v>
      </c>
      <c r="AG12" s="44">
        <f t="shared" si="69"/>
        <v>7</v>
      </c>
      <c r="AH12" s="44">
        <f t="shared" si="70"/>
        <v>57</v>
      </c>
      <c r="AI12" s="44" t="str">
        <f>INDEX(干支!$H$2:$H$62,MATCH(AH12+1,干支!$G$2:$G$62,0))</f>
        <v>辛酉</v>
      </c>
      <c r="AJ12" s="44">
        <f t="shared" si="71"/>
        <v>58</v>
      </c>
      <c r="AK12" s="44">
        <f t="shared" si="72"/>
        <v>50</v>
      </c>
      <c r="AL12" s="44">
        <f t="shared" si="73"/>
        <v>26</v>
      </c>
      <c r="AM12" s="44" t="str">
        <f>INDEX(干支!$H$2:$H$62,MATCH(AL12+1,干支!$G$2:$G$62,0))</f>
        <v>庚寅</v>
      </c>
      <c r="AN12" s="44">
        <f t="shared" si="74"/>
        <v>27</v>
      </c>
      <c r="AO12" s="44">
        <f t="shared" si="75"/>
        <v>12</v>
      </c>
      <c r="AP12" s="44">
        <f t="shared" si="76"/>
        <v>56</v>
      </c>
      <c r="AQ12" s="44" t="str">
        <f>INDEX(干支!$H$2:$H$62,MATCH(AP12+1,干支!$G$2:$G$62,0))</f>
        <v>庚申</v>
      </c>
      <c r="AR12" s="44">
        <f t="shared" si="77"/>
        <v>57</v>
      </c>
      <c r="AS12" s="44">
        <f t="shared" si="78"/>
        <v>55</v>
      </c>
      <c r="AT12" s="44">
        <f t="shared" si="79"/>
        <v>25</v>
      </c>
      <c r="AU12" s="44" t="str">
        <f>INDEX(干支!$H$2:$H$62,MATCH(AT12+1,干支!$G$2:$G$62,0))</f>
        <v>己丑</v>
      </c>
      <c r="AV12" s="44">
        <f t="shared" si="80"/>
        <v>26</v>
      </c>
      <c r="AW12" s="44">
        <f t="shared" si="81"/>
        <v>17</v>
      </c>
      <c r="AX12" s="44">
        <f t="shared" si="82"/>
        <v>55</v>
      </c>
      <c r="AY12" s="44" t="str">
        <f>INDEX(干支!$H$2:$H$62,MATCH(AX12+1,干支!$G$2:$G$62,0))</f>
        <v>己未</v>
      </c>
      <c r="AZ12" s="44">
        <f t="shared" si="83"/>
        <v>56</v>
      </c>
      <c r="BA12" s="44">
        <f t="shared" si="84"/>
        <v>60</v>
      </c>
      <c r="BB12" s="44">
        <f t="shared" si="85"/>
        <v>24</v>
      </c>
      <c r="BC12" s="44" t="str">
        <f>INDEX(干支!$H$2:$H$62,MATCH(BB12+1,干支!$G$2:$G$62,0))</f>
        <v>戊子</v>
      </c>
      <c r="BD12" s="44">
        <f t="shared" si="86"/>
        <v>25</v>
      </c>
      <c r="BE12" s="44">
        <f t="shared" si="87"/>
        <v>22</v>
      </c>
      <c r="BF12" s="44">
        <f t="shared" si="88"/>
        <v>54</v>
      </c>
      <c r="BG12" s="44" t="str">
        <f>INDEX(干支!$H$2:$H$62,MATCH(BF12+1,干支!$G$2:$G$62,0))</f>
        <v>戊午</v>
      </c>
      <c r="BH12" s="44">
        <f t="shared" si="89"/>
        <v>55</v>
      </c>
      <c r="BI12" s="44">
        <f t="shared" si="90"/>
        <v>65</v>
      </c>
      <c r="BJ12" s="44">
        <f t="shared" si="91"/>
        <v>23</v>
      </c>
      <c r="BK12" s="44" t="str">
        <f>INDEX(干支!$H$2:$H$62,MATCH(BJ12+1,干支!$G$2:$G$62,0))</f>
        <v>丁亥</v>
      </c>
      <c r="BL12" s="44">
        <f t="shared" si="92"/>
        <v>24</v>
      </c>
      <c r="BM12" s="44">
        <f t="shared" si="93"/>
        <v>27</v>
      </c>
      <c r="BN12" s="44">
        <f t="shared" si="94"/>
        <v>53</v>
      </c>
      <c r="BO12" s="44" t="str">
        <f>INDEX(干支!$H$2:$H$62,MATCH(BN12+1,干支!$G$2:$G$62,0))</f>
        <v>丁巳</v>
      </c>
      <c r="BP12" s="44">
        <f t="shared" si="95"/>
        <v>54</v>
      </c>
      <c r="BQ12" s="44">
        <f t="shared" si="96"/>
        <v>70</v>
      </c>
      <c r="BR12" s="44">
        <f t="shared" si="97"/>
        <v>22</v>
      </c>
      <c r="BS12" s="44" t="str">
        <f>INDEX(干支!$H$2:$H$62,MATCH(BR12+1,干支!$G$2:$G$62,0))</f>
        <v>丙戌</v>
      </c>
      <c r="BT12" s="44">
        <f t="shared" si="98"/>
        <v>23</v>
      </c>
      <c r="BU12" s="44">
        <f t="shared" si="99"/>
        <v>32</v>
      </c>
      <c r="BV12" s="44">
        <f t="shared" si="100"/>
        <v>52</v>
      </c>
      <c r="BW12" s="44" t="str">
        <f>INDEX(干支!$H$2:$H$62,MATCH(BV12+1,干支!$G$2:$G$62,0))</f>
        <v>丙辰</v>
      </c>
      <c r="BX12" s="44">
        <f t="shared" si="101"/>
        <v>53</v>
      </c>
      <c r="BY12" s="44">
        <f t="shared" si="102"/>
        <v>75</v>
      </c>
      <c r="BZ12" s="44">
        <f t="shared" si="103"/>
        <v>21</v>
      </c>
      <c r="CA12" s="44" t="str">
        <f>INDEX(干支!$H$2:$H$62,MATCH(BZ12+1,干支!$G$2:$G$62,0))</f>
        <v>乙酉</v>
      </c>
      <c r="CB12" s="44">
        <f t="shared" si="104"/>
        <v>22</v>
      </c>
    </row>
    <row r="13" spans="1:80">
      <c r="A13" s="45" t="s">
        <v>340</v>
      </c>
      <c r="D13" s="44">
        <v>80</v>
      </c>
      <c r="E13" s="44">
        <f t="shared" si="45"/>
        <v>143152</v>
      </c>
      <c r="F13" s="44">
        <f t="shared" si="46"/>
        <v>24</v>
      </c>
      <c r="G13" s="44" t="str">
        <f t="shared" ref="G13:G17" si="106">IF(S13&gt;=12,"有","")</f>
        <v>有</v>
      </c>
      <c r="H13" s="44" t="str">
        <f t="shared" si="48"/>
        <v>閏4月</v>
      </c>
      <c r="I13" s="44">
        <f t="shared" ref="I13:I17" si="107">MOD(R13,6345)</f>
        <v>296</v>
      </c>
      <c r="J13" s="44">
        <f t="shared" ref="J13:J17" si="108">QUOTIENT(I13*23,135)</f>
        <v>50</v>
      </c>
      <c r="K13" s="44">
        <f t="shared" ref="K13:K17" si="109">MOD(I13*23,135)</f>
        <v>58</v>
      </c>
      <c r="L13" s="44" t="str">
        <f t="shared" ref="L13:L17" si="110">IF(K13+23*1&gt;=135,"天正",IF(K13+23*2&gt;=135,"第2月",IF(K13+23*3&gt;=135,"第3月",IF(K13+23*4&gt;=135,"第4月",IF(K13+23*5&gt;=135,"第5月",IF(K13+23*6&gt;=135,"第6月",))))))</f>
        <v>第4月</v>
      </c>
      <c r="M13" s="44" t="str">
        <f t="shared" ref="M13:M17" si="111">IF(K13+23*6&gt;=270,"第6月",IF(K13+23*7&gt;=270,"第7月",IF(K13+23*8&gt;=270,"第8月",IF(K13+23*9&gt;=270,"第9月",IF(K13+23*10&gt;=270,"第10月",IF(K13+23*11&gt;=270,"第11月",IF(K13+23*12&gt;=270,"第12月",IF(K13+23*13&gt;=270,"第13月",))))))))</f>
        <v>第10月</v>
      </c>
      <c r="N13" s="44" t="str">
        <f t="shared" ref="N13:N17" si="112">IF(K13+23*12&gt;=405,"第12月",IF(K13+23*13&gt;=405,"第13月",""))</f>
        <v/>
      </c>
      <c r="O13" s="44" t="str">
        <f t="shared" ref="O13:O17" si="113">IF(K13&lt;11.5,"天正",IF(K13+11.5&gt;=135,"天正",IF(K13+11.5+23*1&gt;=135,"第2月",IF(K13+11.5+23*2&gt;=135,"第3月",IF(K13+11.5+23*3&gt;=135,"第4月",IF(K13+11.5+23*4&gt;=135,"第5月",IF(K13+11.5+23*5&gt;=135,"第6月",)))))))</f>
        <v>第4月</v>
      </c>
      <c r="P13" s="44" t="str">
        <f t="shared" ref="P13:P17" si="114">IF(K13&lt;11.5,"第6月",IF(K13+11.5+23*5&gt;=270,"第6月",IF(K13+11.5+23*6&gt;=270,"第7月",IF(K13+11.5+23*7&gt;=270,"第8月",IF(K13+11.5+23*8&gt;=270,"第9月",IF(K13+11.5+23*9&gt;=270,"第10月",IF(K13+11.5+23*10&gt;=270,"第11月",IF(K13+11.5+23*11&gt;=270,"第12月",IF(K13+11.5+23*12&gt;=270,"第13月",)))))))))</f>
        <v>第10月</v>
      </c>
      <c r="Q13" s="44" t="str">
        <f t="shared" si="105"/>
        <v/>
      </c>
      <c r="R13" s="44">
        <f t="shared" ref="R13:R17" si="115">QUOTIENT(F13*235,19)</f>
        <v>296</v>
      </c>
      <c r="S13" s="44">
        <f t="shared" ref="S13:S17" si="116">MOD(F13*235,19)</f>
        <v>16</v>
      </c>
      <c r="T13" s="44">
        <f t="shared" ref="T13:T17" si="117">QUOTIENT(R13*2392,81)</f>
        <v>8741</v>
      </c>
      <c r="U13" s="44">
        <f t="shared" ref="U13:U17" si="118">MOD(R13*2392,81)</f>
        <v>11</v>
      </c>
      <c r="V13" s="44">
        <f t="shared" ref="V13:V17" si="119">MOD(T13,60)</f>
        <v>41</v>
      </c>
      <c r="W13" s="44" t="str">
        <f>INDEX(干支!$H$2:$H$62,MATCH(V13+1,干支!$G$2:$G$62,0))</f>
        <v>乙巳</v>
      </c>
      <c r="X13" s="44">
        <f t="shared" ref="X13:X17" si="120">V13+1</f>
        <v>42</v>
      </c>
      <c r="Y13" s="44">
        <f t="shared" ref="Y13:Y17" si="121">IF(U13+43&gt;=81,U13+43-81,U13+43)</f>
        <v>54</v>
      </c>
      <c r="Z13" s="44">
        <f t="shared" ref="Z13:Z17" si="122">IF(IF(U13+43&gt;=81,V13+29+1,V13+29)&gt;60,IF(U13+43&gt;=81,V13+29+1,V13+29)-60,IF(U13+43&gt;=81,V13+29+1,V13+29))</f>
        <v>10</v>
      </c>
      <c r="AA13" s="44" t="str">
        <f>INDEX(干支!$H$2:$H$62,MATCH(Z13+1,干支!$G$2:$G$62,0))</f>
        <v>甲戌</v>
      </c>
      <c r="AB13" s="44">
        <f t="shared" ref="AB13:AB17" si="123">Z13+1</f>
        <v>11</v>
      </c>
      <c r="AC13" s="44">
        <f t="shared" ref="AC13:AC17" si="124">IF(Y13+43&gt;=81,Y13+43-81,Y13+43)</f>
        <v>16</v>
      </c>
      <c r="AD13" s="44">
        <f t="shared" ref="AD13:AD17" si="125">IF(IF(Y13+43&gt;=81,Z13+29+1,Z13+29)&gt;60,IF(Y13+43&gt;=81,Z13+29+1,Z13+29)-60,IF(Y13+43&gt;=81,Z13+29+1,Z13+29))</f>
        <v>40</v>
      </c>
      <c r="AE13" s="44" t="str">
        <f>INDEX(干支!$H$2:$H$62,MATCH(AD13+1,干支!$G$2:$G$62,0))</f>
        <v>甲辰</v>
      </c>
      <c r="AF13" s="44">
        <f t="shared" ref="AF13:AF17" si="126">AD13+1</f>
        <v>41</v>
      </c>
      <c r="AG13" s="44">
        <f t="shared" ref="AG13:AG17" si="127">IF(AC13+43&gt;=81,AC13+43-81,AC13+43)</f>
        <v>59</v>
      </c>
      <c r="AH13" s="44">
        <f t="shared" ref="AH13:AH17" si="128">IF(IF(AC13+43&gt;=81,AD13+29+1,AD13+29)&gt;60,IF(AC13+43&gt;=81,AD13+29+1,AD13+29)-60,IF(AC13+43&gt;=81,AD13+29+1,AD13+29))</f>
        <v>9</v>
      </c>
      <c r="AI13" s="44" t="str">
        <f>INDEX(干支!$H$2:$H$62,MATCH(AH13+1,干支!$G$2:$G$62,0))</f>
        <v>癸酉</v>
      </c>
      <c r="AJ13" s="44">
        <f t="shared" ref="AJ13:AJ17" si="129">AH13+1</f>
        <v>10</v>
      </c>
      <c r="AK13" s="44">
        <f t="shared" ref="AK13:AK17" si="130">IF(AG13+43&gt;=81,AG13+43-81,AG13+43)</f>
        <v>21</v>
      </c>
      <c r="AL13" s="44">
        <f t="shared" ref="AL13:AL17" si="131">IF(IF(AG13+43&gt;=81,AH13+29+1,AH13+29)&gt;60,IF(AG13+43&gt;=81,AH13+29+1,AH13+29)-60,IF(AG13+43&gt;=81,AH13+29+1,AH13+29))</f>
        <v>39</v>
      </c>
      <c r="AM13" s="44" t="str">
        <f>INDEX(干支!$H$2:$H$62,MATCH(AL13+1,干支!$G$2:$G$62,0))</f>
        <v>癸卯</v>
      </c>
      <c r="AN13" s="44">
        <f t="shared" ref="AN13:AN17" si="132">AL13+1</f>
        <v>40</v>
      </c>
      <c r="AO13" s="44">
        <f t="shared" ref="AO13:AO17" si="133">IF(AK13+43&gt;=81,AK13+43-81,AK13+43)</f>
        <v>64</v>
      </c>
      <c r="AP13" s="44">
        <f t="shared" ref="AP13:AP17" si="134">IF(IF(AK13+43&gt;=81,AL13+29+1,AL13+29)&gt;60,IF(AK13+43&gt;=81,AL13+29+1,AL13+29)-60,IF(AK13+43&gt;=81,AL13+29+1,AL13+29))</f>
        <v>8</v>
      </c>
      <c r="AQ13" s="44" t="str">
        <f>INDEX(干支!$H$2:$H$62,MATCH(AP13+1,干支!$G$2:$G$62,0))</f>
        <v>壬申</v>
      </c>
      <c r="AR13" s="44">
        <f t="shared" ref="AR13:AR17" si="135">AP13+1</f>
        <v>9</v>
      </c>
      <c r="AS13" s="44">
        <f t="shared" ref="AS13:AS17" si="136">IF(AO13+43&gt;=81,AO13+43-81,AO13+43)</f>
        <v>26</v>
      </c>
      <c r="AT13" s="44">
        <f t="shared" ref="AT13:AT17" si="137">IF(IF(AO13+43&gt;=81,AP13+29+1,AP13+29)&gt;60,IF(AO13+43&gt;=81,AP13+29+1,AP13+29)-60,IF(AO13+43&gt;=81,AP13+29+1,AP13+29))</f>
        <v>38</v>
      </c>
      <c r="AU13" s="44" t="str">
        <f>INDEX(干支!$H$2:$H$62,MATCH(AT13+1,干支!$G$2:$G$62,0))</f>
        <v>壬寅</v>
      </c>
      <c r="AV13" s="44">
        <f t="shared" ref="AV13:AV17" si="138">AT13+1</f>
        <v>39</v>
      </c>
      <c r="AW13" s="44">
        <f t="shared" ref="AW13:AW17" si="139">IF(AS13+43&gt;=81,AS13+43-81,AS13+43)</f>
        <v>69</v>
      </c>
      <c r="AX13" s="44">
        <f t="shared" ref="AX13:AX17" si="140">IF(IF(AS13+43&gt;=81,AT13+29+1,AT13+29)&gt;60,IF(AS13+43&gt;=81,AT13+29+1,AT13+29)-60,IF(AS13+43&gt;=81,AT13+29+1,AT13+29))</f>
        <v>7</v>
      </c>
      <c r="AY13" s="44" t="str">
        <f>INDEX(干支!$H$2:$H$62,MATCH(AX13+1,干支!$G$2:$G$62,0))</f>
        <v>辛未</v>
      </c>
      <c r="AZ13" s="44">
        <f t="shared" ref="AZ13:AZ17" si="141">AX13+1</f>
        <v>8</v>
      </c>
      <c r="BA13" s="44">
        <f t="shared" ref="BA13:BA17" si="142">IF(AW13+43&gt;=81,AW13+43-81,AW13+43)</f>
        <v>31</v>
      </c>
      <c r="BB13" s="44">
        <f t="shared" ref="BB13:BB17" si="143">IF(IF(AW13+43&gt;=81,AX13+29+1,AX13+29)&gt;60,IF(AW13+43&gt;=81,AX13+29+1,AX13+29)-60,IF(AW13+43&gt;=81,AX13+29+1,AX13+29))</f>
        <v>37</v>
      </c>
      <c r="BC13" s="44" t="str">
        <f>INDEX(干支!$H$2:$H$62,MATCH(BB13+1,干支!$G$2:$G$62,0))</f>
        <v>辛丑</v>
      </c>
      <c r="BD13" s="44">
        <f t="shared" ref="BD13:BD17" si="144">BB13+1</f>
        <v>38</v>
      </c>
      <c r="BE13" s="44">
        <f t="shared" ref="BE13:BE17" si="145">IF(BA13+43&gt;=81,BA13+43-81,BA13+43)</f>
        <v>74</v>
      </c>
      <c r="BF13" s="44">
        <f t="shared" ref="BF13:BF17" si="146">IF(IF(BA13+43&gt;=81,BB13+29+1,BB13+29)&gt;60,IF(BA13+43&gt;=81,BB13+29+1,BB13+29)-60,IF(BA13+43&gt;=81,BB13+29+1,BB13+29))</f>
        <v>6</v>
      </c>
      <c r="BG13" s="44" t="str">
        <f>INDEX(干支!$H$2:$H$62,MATCH(BF13+1,干支!$G$2:$G$62,0))</f>
        <v>庚午</v>
      </c>
      <c r="BH13" s="44">
        <f t="shared" ref="BH13:BH17" si="147">BF13+1</f>
        <v>7</v>
      </c>
      <c r="BI13" s="44">
        <f t="shared" ref="BI13:BI17" si="148">IF(BE13+43&gt;=81,BE13+43-81,BE13+43)</f>
        <v>36</v>
      </c>
      <c r="BJ13" s="44">
        <f t="shared" ref="BJ13:BJ17" si="149">IF(IF(BE13+43&gt;=81,BF13+29+1,BF13+29)&gt;60,IF(BE13+43&gt;=81,BF13+29+1,BF13+29)-60,IF(BE13+43&gt;=81,BF13+29+1,BF13+29))</f>
        <v>36</v>
      </c>
      <c r="BK13" s="44" t="str">
        <f>INDEX(干支!$H$2:$H$62,MATCH(BJ13+1,干支!$G$2:$G$62,0))</f>
        <v>庚子</v>
      </c>
      <c r="BL13" s="44">
        <f t="shared" ref="BL13:BL17" si="150">BJ13+1</f>
        <v>37</v>
      </c>
      <c r="BM13" s="44">
        <f t="shared" ref="BM13:BM17" si="151">IF(BI13+43&gt;=81,BI13+43-81,BI13+43)</f>
        <v>79</v>
      </c>
      <c r="BN13" s="44">
        <f t="shared" ref="BN13:BN17" si="152">IF(IF(BI13+43&gt;=81,BJ13+29+1,BJ13+29)&gt;60,IF(BI13+43&gt;=81,BJ13+29+1,BJ13+29)-60,IF(BI13+43&gt;=81,BJ13+29+1,BJ13+29))</f>
        <v>5</v>
      </c>
      <c r="BO13" s="44" t="str">
        <f>INDEX(干支!$H$2:$H$62,MATCH(BN13+1,干支!$G$2:$G$62,0))</f>
        <v>己巳</v>
      </c>
      <c r="BP13" s="44">
        <f t="shared" ref="BP13:BP17" si="153">BN13+1</f>
        <v>6</v>
      </c>
      <c r="BQ13" s="44">
        <f t="shared" ref="BQ13:BQ17" si="154">IF(BM13+43&gt;=81,BM13+43-81,BM13+43)</f>
        <v>41</v>
      </c>
      <c r="BR13" s="44">
        <f t="shared" ref="BR13:BR17" si="155">IF(IF(BM13+43&gt;=81,BN13+29+1,BN13+29)&gt;60,IF(BM13+43&gt;=81,BN13+29+1,BN13+29)-60,IF(BM13+43&gt;=81,BN13+29+1,BN13+29))</f>
        <v>35</v>
      </c>
      <c r="BS13" s="44" t="str">
        <f>INDEX(干支!$H$2:$H$62,MATCH(BR13+1,干支!$G$2:$G$62,0))</f>
        <v>己亥</v>
      </c>
      <c r="BT13" s="44">
        <f t="shared" ref="BT13:BT17" si="156">BR13+1</f>
        <v>36</v>
      </c>
      <c r="BU13" s="44">
        <f t="shared" ref="BU13:BU17" si="157">IF(BQ13+43&gt;=81,BQ13+43-81,BQ13+43)</f>
        <v>3</v>
      </c>
      <c r="BV13" s="44">
        <f t="shared" ref="BV13:BV17" si="158">IF(IF(BQ13+43&gt;=81,BR13+29+1,BR13+29)&gt;60,IF(BQ13+43&gt;=81,BR13+29+1,BR13+29)-60,IF(BQ13+43&gt;=81,BR13+29+1,BR13+29))</f>
        <v>5</v>
      </c>
      <c r="BW13" s="44" t="str">
        <f>INDEX(干支!$H$2:$H$62,MATCH(BV13+1,干支!$G$2:$G$62,0))</f>
        <v>己巳</v>
      </c>
      <c r="BX13" s="44">
        <f t="shared" ref="BX13:BX17" si="159">BV13+1</f>
        <v>6</v>
      </c>
      <c r="BY13" s="44">
        <f t="shared" ref="BY13:BY17" si="160">IF(BU13+43&gt;=81,BU13+43-81,BU13+43)</f>
        <v>46</v>
      </c>
      <c r="BZ13" s="44">
        <f t="shared" ref="BZ13:BZ17" si="161">IF(IF(BU13+43&gt;=81,BV13+29+1,BV13+29)&gt;60,IF(BU13+43&gt;=81,BV13+29+1,BV13+29)-60,IF(BU13+43&gt;=81,BV13+29+1,BV13+29))</f>
        <v>34</v>
      </c>
      <c r="CA13" s="44" t="str">
        <f>INDEX(干支!$H$2:$H$62,MATCH(BZ13+1,干支!$G$2:$G$62,0))</f>
        <v>戊戌</v>
      </c>
      <c r="CB13" s="44">
        <f t="shared" ref="CB13:CB17" si="162">BZ13+1</f>
        <v>35</v>
      </c>
    </row>
    <row r="14" spans="1:80">
      <c r="A14" s="45" t="s">
        <v>342</v>
      </c>
      <c r="D14" s="44">
        <v>69</v>
      </c>
      <c r="E14" s="44">
        <f t="shared" si="45"/>
        <v>143163</v>
      </c>
      <c r="F14" s="44">
        <f t="shared" si="46"/>
        <v>35</v>
      </c>
      <c r="G14" s="44" t="str">
        <f t="shared" si="106"/>
        <v>有</v>
      </c>
      <c r="H14" s="44" t="str">
        <f t="shared" si="48"/>
        <v>閏2月</v>
      </c>
      <c r="I14" s="44">
        <f t="shared" si="107"/>
        <v>432</v>
      </c>
      <c r="J14" s="44">
        <f t="shared" si="108"/>
        <v>73</v>
      </c>
      <c r="K14" s="44">
        <f t="shared" si="109"/>
        <v>81</v>
      </c>
      <c r="L14" s="44" t="str">
        <f t="shared" si="110"/>
        <v>第3月</v>
      </c>
      <c r="M14" s="44" t="str">
        <f t="shared" si="111"/>
        <v>第9月</v>
      </c>
      <c r="N14" s="44" t="str">
        <f t="shared" si="112"/>
        <v/>
      </c>
      <c r="O14" s="44" t="str">
        <f t="shared" si="113"/>
        <v>第3月</v>
      </c>
      <c r="P14" s="44" t="str">
        <f t="shared" si="114"/>
        <v>第9月</v>
      </c>
      <c r="Q14" s="44" t="str">
        <f t="shared" si="105"/>
        <v>第15月</v>
      </c>
      <c r="R14" s="44">
        <f t="shared" si="115"/>
        <v>432</v>
      </c>
      <c r="S14" s="44">
        <f t="shared" si="116"/>
        <v>17</v>
      </c>
      <c r="T14" s="44">
        <f t="shared" si="117"/>
        <v>12757</v>
      </c>
      <c r="U14" s="44">
        <f t="shared" si="118"/>
        <v>27</v>
      </c>
      <c r="V14" s="44">
        <f t="shared" si="119"/>
        <v>37</v>
      </c>
      <c r="W14" s="44" t="str">
        <f>INDEX(干支!$H$2:$H$62,MATCH(V14+1,干支!$G$2:$G$62,0))</f>
        <v>辛丑</v>
      </c>
      <c r="X14" s="44">
        <f t="shared" si="120"/>
        <v>38</v>
      </c>
      <c r="Y14" s="44">
        <f t="shared" si="121"/>
        <v>70</v>
      </c>
      <c r="Z14" s="44">
        <f t="shared" si="122"/>
        <v>6</v>
      </c>
      <c r="AA14" s="44" t="str">
        <f>INDEX(干支!$H$2:$H$62,MATCH(Z14+1,干支!$G$2:$G$62,0))</f>
        <v>庚午</v>
      </c>
      <c r="AB14" s="44">
        <f t="shared" si="123"/>
        <v>7</v>
      </c>
      <c r="AC14" s="44">
        <f t="shared" si="124"/>
        <v>32</v>
      </c>
      <c r="AD14" s="44">
        <f t="shared" si="125"/>
        <v>36</v>
      </c>
      <c r="AE14" s="44" t="str">
        <f>INDEX(干支!$H$2:$H$62,MATCH(AD14+1,干支!$G$2:$G$62,0))</f>
        <v>庚子</v>
      </c>
      <c r="AF14" s="44">
        <f t="shared" si="126"/>
        <v>37</v>
      </c>
      <c r="AG14" s="44">
        <f t="shared" si="127"/>
        <v>75</v>
      </c>
      <c r="AH14" s="44">
        <f t="shared" si="128"/>
        <v>5</v>
      </c>
      <c r="AI14" s="44" t="str">
        <f>INDEX(干支!$H$2:$H$62,MATCH(AH14+1,干支!$G$2:$G$62,0))</f>
        <v>己巳</v>
      </c>
      <c r="AJ14" s="44">
        <f t="shared" si="129"/>
        <v>6</v>
      </c>
      <c r="AK14" s="44">
        <f t="shared" si="130"/>
        <v>37</v>
      </c>
      <c r="AL14" s="44">
        <f t="shared" si="131"/>
        <v>35</v>
      </c>
      <c r="AM14" s="44" t="str">
        <f>INDEX(干支!$H$2:$H$62,MATCH(AL14+1,干支!$G$2:$G$62,0))</f>
        <v>己亥</v>
      </c>
      <c r="AN14" s="44">
        <f t="shared" si="132"/>
        <v>36</v>
      </c>
      <c r="AO14" s="44">
        <f t="shared" si="133"/>
        <v>80</v>
      </c>
      <c r="AP14" s="44">
        <f t="shared" si="134"/>
        <v>4</v>
      </c>
      <c r="AQ14" s="44" t="str">
        <f>INDEX(干支!$H$2:$H$62,MATCH(AP14+1,干支!$G$2:$G$62,0))</f>
        <v>戊辰</v>
      </c>
      <c r="AR14" s="44">
        <f t="shared" si="135"/>
        <v>5</v>
      </c>
      <c r="AS14" s="44">
        <f t="shared" si="136"/>
        <v>42</v>
      </c>
      <c r="AT14" s="44">
        <f t="shared" si="137"/>
        <v>34</v>
      </c>
      <c r="AU14" s="44" t="str">
        <f>INDEX(干支!$H$2:$H$62,MATCH(AT14+1,干支!$G$2:$G$62,0))</f>
        <v>戊戌</v>
      </c>
      <c r="AV14" s="44">
        <f t="shared" si="138"/>
        <v>35</v>
      </c>
      <c r="AW14" s="44">
        <f t="shared" si="139"/>
        <v>4</v>
      </c>
      <c r="AX14" s="44">
        <f t="shared" si="140"/>
        <v>4</v>
      </c>
      <c r="AY14" s="44" t="str">
        <f>INDEX(干支!$H$2:$H$62,MATCH(AX14+1,干支!$G$2:$G$62,0))</f>
        <v>戊辰</v>
      </c>
      <c r="AZ14" s="44">
        <f t="shared" si="141"/>
        <v>5</v>
      </c>
      <c r="BA14" s="44">
        <f t="shared" si="142"/>
        <v>47</v>
      </c>
      <c r="BB14" s="44">
        <f t="shared" si="143"/>
        <v>33</v>
      </c>
      <c r="BC14" s="44" t="str">
        <f>INDEX(干支!$H$2:$H$62,MATCH(BB14+1,干支!$G$2:$G$62,0))</f>
        <v>丁酉</v>
      </c>
      <c r="BD14" s="44">
        <f t="shared" si="144"/>
        <v>34</v>
      </c>
      <c r="BE14" s="44">
        <f t="shared" si="145"/>
        <v>9</v>
      </c>
      <c r="BF14" s="44">
        <f t="shared" si="146"/>
        <v>3</v>
      </c>
      <c r="BG14" s="44" t="str">
        <f>INDEX(干支!$H$2:$H$62,MATCH(BF14+1,干支!$G$2:$G$62,0))</f>
        <v>丁卯</v>
      </c>
      <c r="BH14" s="44">
        <f t="shared" si="147"/>
        <v>4</v>
      </c>
      <c r="BI14" s="44">
        <f t="shared" si="148"/>
        <v>52</v>
      </c>
      <c r="BJ14" s="44">
        <f t="shared" si="149"/>
        <v>32</v>
      </c>
      <c r="BK14" s="44" t="str">
        <f>INDEX(干支!$H$2:$H$62,MATCH(BJ14+1,干支!$G$2:$G$62,0))</f>
        <v>丙申</v>
      </c>
      <c r="BL14" s="44">
        <f t="shared" si="150"/>
        <v>33</v>
      </c>
      <c r="BM14" s="44">
        <f t="shared" si="151"/>
        <v>14</v>
      </c>
      <c r="BN14" s="44">
        <f t="shared" si="152"/>
        <v>2</v>
      </c>
      <c r="BO14" s="44" t="str">
        <f>INDEX(干支!$H$2:$H$62,MATCH(BN14+1,干支!$G$2:$G$62,0))</f>
        <v>丙寅</v>
      </c>
      <c r="BP14" s="44">
        <f t="shared" si="153"/>
        <v>3</v>
      </c>
      <c r="BQ14" s="44">
        <f t="shared" si="154"/>
        <v>57</v>
      </c>
      <c r="BR14" s="44">
        <f t="shared" si="155"/>
        <v>31</v>
      </c>
      <c r="BS14" s="44" t="str">
        <f>INDEX(干支!$H$2:$H$62,MATCH(BR14+1,干支!$G$2:$G$62,0))</f>
        <v>乙未</v>
      </c>
      <c r="BT14" s="44">
        <f t="shared" si="156"/>
        <v>32</v>
      </c>
      <c r="BU14" s="44">
        <f t="shared" si="157"/>
        <v>19</v>
      </c>
      <c r="BV14" s="44">
        <f t="shared" si="158"/>
        <v>1</v>
      </c>
      <c r="BW14" s="44" t="str">
        <f>INDEX(干支!$H$2:$H$62,MATCH(BV14+1,干支!$G$2:$G$62,0))</f>
        <v>乙丑</v>
      </c>
      <c r="BX14" s="44">
        <f t="shared" si="159"/>
        <v>2</v>
      </c>
      <c r="BY14" s="44">
        <f t="shared" si="160"/>
        <v>62</v>
      </c>
      <c r="BZ14" s="44">
        <f t="shared" si="161"/>
        <v>30</v>
      </c>
      <c r="CA14" s="44" t="str">
        <f>INDEX(干支!$H$2:$H$62,MATCH(BZ14+1,干支!$G$2:$G$62,0))</f>
        <v>甲午</v>
      </c>
      <c r="CB14" s="44">
        <f t="shared" si="162"/>
        <v>31</v>
      </c>
    </row>
    <row r="15" spans="1:80">
      <c r="A15" s="45" t="s">
        <v>507</v>
      </c>
      <c r="D15" s="44">
        <v>68</v>
      </c>
      <c r="E15" s="44">
        <f t="shared" si="45"/>
        <v>143164</v>
      </c>
      <c r="F15" s="44">
        <f t="shared" si="46"/>
        <v>36</v>
      </c>
      <c r="G15" s="44" t="str">
        <f t="shared" si="106"/>
        <v/>
      </c>
      <c r="H15" s="44" t="str">
        <f t="shared" si="48"/>
        <v/>
      </c>
      <c r="I15" s="44">
        <f t="shared" si="107"/>
        <v>445</v>
      </c>
      <c r="J15" s="44">
        <f t="shared" si="108"/>
        <v>75</v>
      </c>
      <c r="K15" s="44">
        <f t="shared" si="109"/>
        <v>110</v>
      </c>
      <c r="L15" s="44" t="str">
        <f t="shared" si="110"/>
        <v>第2月</v>
      </c>
      <c r="M15" s="44" t="str">
        <f t="shared" si="111"/>
        <v>第7月</v>
      </c>
      <c r="N15" s="44" t="str">
        <f t="shared" si="112"/>
        <v>第13月</v>
      </c>
      <c r="O15" s="44" t="str">
        <f t="shared" si="113"/>
        <v>第2月</v>
      </c>
      <c r="P15" s="44" t="str">
        <f t="shared" si="114"/>
        <v>第8月</v>
      </c>
      <c r="Q15" s="44" t="str">
        <f t="shared" si="105"/>
        <v>第14月</v>
      </c>
      <c r="R15" s="44">
        <f t="shared" si="115"/>
        <v>445</v>
      </c>
      <c r="S15" s="44">
        <f t="shared" si="116"/>
        <v>5</v>
      </c>
      <c r="T15" s="44">
        <f t="shared" si="117"/>
        <v>13141</v>
      </c>
      <c r="U15" s="44">
        <f t="shared" si="118"/>
        <v>19</v>
      </c>
      <c r="V15" s="44">
        <f t="shared" si="119"/>
        <v>1</v>
      </c>
      <c r="W15" s="44" t="str">
        <f>INDEX(干支!$H$2:$H$62,MATCH(V15+1,干支!$G$2:$G$62,0))</f>
        <v>乙丑</v>
      </c>
      <c r="X15" s="44">
        <f t="shared" si="120"/>
        <v>2</v>
      </c>
      <c r="Y15" s="44">
        <f t="shared" si="121"/>
        <v>62</v>
      </c>
      <c r="Z15" s="44">
        <f t="shared" si="122"/>
        <v>30</v>
      </c>
      <c r="AA15" s="44" t="str">
        <f>INDEX(干支!$H$2:$H$62,MATCH(Z15+1,干支!$G$2:$G$62,0))</f>
        <v>甲午</v>
      </c>
      <c r="AB15" s="44">
        <f t="shared" si="123"/>
        <v>31</v>
      </c>
      <c r="AC15" s="44">
        <f t="shared" si="124"/>
        <v>24</v>
      </c>
      <c r="AD15" s="44">
        <f t="shared" si="125"/>
        <v>60</v>
      </c>
      <c r="AE15" s="44" t="str">
        <f>INDEX(干支!$H$2:$H$62,MATCH(AD15+1,干支!$G$2:$G$62,0))</f>
        <v>甲子</v>
      </c>
      <c r="AF15" s="44">
        <f t="shared" si="126"/>
        <v>61</v>
      </c>
      <c r="AG15" s="44">
        <f t="shared" si="127"/>
        <v>67</v>
      </c>
      <c r="AH15" s="44">
        <f t="shared" si="128"/>
        <v>29</v>
      </c>
      <c r="AI15" s="44" t="str">
        <f>INDEX(干支!$H$2:$H$62,MATCH(AH15+1,干支!$G$2:$G$62,0))</f>
        <v>癸巳</v>
      </c>
      <c r="AJ15" s="44">
        <f t="shared" si="129"/>
        <v>30</v>
      </c>
      <c r="AK15" s="44">
        <f t="shared" si="130"/>
        <v>29</v>
      </c>
      <c r="AL15" s="44">
        <f t="shared" si="131"/>
        <v>59</v>
      </c>
      <c r="AM15" s="44" t="str">
        <f>INDEX(干支!$H$2:$H$62,MATCH(AL15+1,干支!$G$2:$G$62,0))</f>
        <v>癸亥</v>
      </c>
      <c r="AN15" s="44">
        <f t="shared" si="132"/>
        <v>60</v>
      </c>
      <c r="AO15" s="44">
        <f t="shared" si="133"/>
        <v>72</v>
      </c>
      <c r="AP15" s="44">
        <f t="shared" si="134"/>
        <v>28</v>
      </c>
      <c r="AQ15" s="44" t="str">
        <f>INDEX(干支!$H$2:$H$62,MATCH(AP15+1,干支!$G$2:$G$62,0))</f>
        <v>壬辰</v>
      </c>
      <c r="AR15" s="44">
        <f t="shared" si="135"/>
        <v>29</v>
      </c>
      <c r="AS15" s="44">
        <f t="shared" si="136"/>
        <v>34</v>
      </c>
      <c r="AT15" s="44">
        <f t="shared" si="137"/>
        <v>58</v>
      </c>
      <c r="AU15" s="44" t="str">
        <f>INDEX(干支!$H$2:$H$62,MATCH(AT15+1,干支!$G$2:$G$62,0))</f>
        <v>壬戌</v>
      </c>
      <c r="AV15" s="44">
        <f t="shared" si="138"/>
        <v>59</v>
      </c>
      <c r="AW15" s="44">
        <f t="shared" si="139"/>
        <v>77</v>
      </c>
      <c r="AX15" s="44">
        <f t="shared" si="140"/>
        <v>27</v>
      </c>
      <c r="AY15" s="44" t="str">
        <f>INDEX(干支!$H$2:$H$62,MATCH(AX15+1,干支!$G$2:$G$62,0))</f>
        <v>辛卯</v>
      </c>
      <c r="AZ15" s="44">
        <f t="shared" si="141"/>
        <v>28</v>
      </c>
      <c r="BA15" s="44">
        <f t="shared" si="142"/>
        <v>39</v>
      </c>
      <c r="BB15" s="44">
        <f t="shared" si="143"/>
        <v>57</v>
      </c>
      <c r="BC15" s="44" t="str">
        <f>INDEX(干支!$H$2:$H$62,MATCH(BB15+1,干支!$G$2:$G$62,0))</f>
        <v>辛酉</v>
      </c>
      <c r="BD15" s="44">
        <f t="shared" si="144"/>
        <v>58</v>
      </c>
      <c r="BE15" s="44">
        <f t="shared" si="145"/>
        <v>1</v>
      </c>
      <c r="BF15" s="44">
        <f t="shared" si="146"/>
        <v>27</v>
      </c>
      <c r="BG15" s="44" t="str">
        <f>INDEX(干支!$H$2:$H$62,MATCH(BF15+1,干支!$G$2:$G$62,0))</f>
        <v>辛卯</v>
      </c>
      <c r="BH15" s="44">
        <f t="shared" si="147"/>
        <v>28</v>
      </c>
      <c r="BI15" s="44">
        <f t="shared" si="148"/>
        <v>44</v>
      </c>
      <c r="BJ15" s="44">
        <f t="shared" si="149"/>
        <v>56</v>
      </c>
      <c r="BK15" s="44" t="str">
        <f>INDEX(干支!$H$2:$H$62,MATCH(BJ15+1,干支!$G$2:$G$62,0))</f>
        <v>庚申</v>
      </c>
      <c r="BL15" s="44">
        <f t="shared" si="150"/>
        <v>57</v>
      </c>
      <c r="BM15" s="44">
        <f t="shared" si="151"/>
        <v>6</v>
      </c>
      <c r="BN15" s="44">
        <f t="shared" si="152"/>
        <v>26</v>
      </c>
      <c r="BO15" s="44" t="str">
        <f>INDEX(干支!$H$2:$H$62,MATCH(BN15+1,干支!$G$2:$G$62,0))</f>
        <v>庚寅</v>
      </c>
      <c r="BP15" s="44">
        <f t="shared" si="153"/>
        <v>27</v>
      </c>
      <c r="BQ15" s="44">
        <f t="shared" si="154"/>
        <v>49</v>
      </c>
      <c r="BR15" s="44">
        <f t="shared" si="155"/>
        <v>55</v>
      </c>
      <c r="BS15" s="44" t="str">
        <f>INDEX(干支!$H$2:$H$62,MATCH(BR15+1,干支!$G$2:$G$62,0))</f>
        <v>己未</v>
      </c>
      <c r="BT15" s="44">
        <f t="shared" si="156"/>
        <v>56</v>
      </c>
      <c r="BU15" s="44">
        <f t="shared" si="157"/>
        <v>11</v>
      </c>
      <c r="BV15" s="44">
        <f t="shared" si="158"/>
        <v>25</v>
      </c>
      <c r="BW15" s="44" t="str">
        <f>INDEX(干支!$H$2:$H$62,MATCH(BV15+1,干支!$G$2:$G$62,0))</f>
        <v>己丑</v>
      </c>
      <c r="BX15" s="44">
        <f t="shared" si="159"/>
        <v>26</v>
      </c>
      <c r="BY15" s="44">
        <f t="shared" si="160"/>
        <v>54</v>
      </c>
      <c r="BZ15" s="44">
        <f t="shared" si="161"/>
        <v>54</v>
      </c>
      <c r="CA15" s="44" t="str">
        <f>INDEX(干支!$H$2:$H$62,MATCH(BZ15+1,干支!$G$2:$G$62,0))</f>
        <v>戊午</v>
      </c>
      <c r="CB15" s="44">
        <f t="shared" si="162"/>
        <v>55</v>
      </c>
    </row>
    <row r="16" spans="1:80">
      <c r="A16" s="45" t="s">
        <v>346</v>
      </c>
      <c r="D16" s="44">
        <v>57</v>
      </c>
      <c r="E16" s="44">
        <f t="shared" si="45"/>
        <v>143175</v>
      </c>
      <c r="F16" s="44">
        <f t="shared" si="46"/>
        <v>47</v>
      </c>
      <c r="G16" s="44" t="str">
        <f t="shared" si="106"/>
        <v/>
      </c>
      <c r="H16" s="44" t="str">
        <f t="shared" si="48"/>
        <v/>
      </c>
      <c r="I16" s="44">
        <f t="shared" si="107"/>
        <v>581</v>
      </c>
      <c r="J16" s="44">
        <f t="shared" si="108"/>
        <v>98</v>
      </c>
      <c r="K16" s="44">
        <f t="shared" si="109"/>
        <v>133</v>
      </c>
      <c r="L16" s="44" t="str">
        <f t="shared" si="110"/>
        <v>天正</v>
      </c>
      <c r="M16" s="44" t="str">
        <f t="shared" si="111"/>
        <v>第6月</v>
      </c>
      <c r="N16" s="44" t="str">
        <f t="shared" si="112"/>
        <v>第12月</v>
      </c>
      <c r="O16" s="44" t="str">
        <f t="shared" si="113"/>
        <v>天正</v>
      </c>
      <c r="P16" s="44" t="str">
        <f t="shared" si="114"/>
        <v>第7月</v>
      </c>
      <c r="Q16" s="44" t="str">
        <f t="shared" si="105"/>
        <v>第13月</v>
      </c>
      <c r="R16" s="44">
        <f t="shared" si="115"/>
        <v>581</v>
      </c>
      <c r="S16" s="44">
        <f t="shared" si="116"/>
        <v>6</v>
      </c>
      <c r="T16" s="44">
        <f t="shared" si="117"/>
        <v>17157</v>
      </c>
      <c r="U16" s="44">
        <f t="shared" si="118"/>
        <v>35</v>
      </c>
      <c r="V16" s="44">
        <f t="shared" si="119"/>
        <v>57</v>
      </c>
      <c r="W16" s="44" t="str">
        <f>INDEX(干支!$H$2:$H$62,MATCH(V16+1,干支!$G$2:$G$62,0))</f>
        <v>辛酉</v>
      </c>
      <c r="X16" s="44">
        <f t="shared" si="120"/>
        <v>58</v>
      </c>
      <c r="Y16" s="44">
        <f t="shared" si="121"/>
        <v>78</v>
      </c>
      <c r="Z16" s="44">
        <f t="shared" si="122"/>
        <v>26</v>
      </c>
      <c r="AA16" s="44" t="str">
        <f>INDEX(干支!$H$2:$H$62,MATCH(Z16+1,干支!$G$2:$G$62,0))</f>
        <v>庚寅</v>
      </c>
      <c r="AB16" s="44">
        <f t="shared" si="123"/>
        <v>27</v>
      </c>
      <c r="AC16" s="44">
        <f t="shared" si="124"/>
        <v>40</v>
      </c>
      <c r="AD16" s="44">
        <f t="shared" si="125"/>
        <v>56</v>
      </c>
      <c r="AE16" s="44" t="str">
        <f>INDEX(干支!$H$2:$H$62,MATCH(AD16+1,干支!$G$2:$G$62,0))</f>
        <v>庚申</v>
      </c>
      <c r="AF16" s="44">
        <f t="shared" si="126"/>
        <v>57</v>
      </c>
      <c r="AG16" s="44">
        <f t="shared" si="127"/>
        <v>2</v>
      </c>
      <c r="AH16" s="44">
        <f t="shared" si="128"/>
        <v>26</v>
      </c>
      <c r="AI16" s="44" t="str">
        <f>INDEX(干支!$H$2:$H$62,MATCH(AH16+1,干支!$G$2:$G$62,0))</f>
        <v>庚寅</v>
      </c>
      <c r="AJ16" s="44">
        <f t="shared" si="129"/>
        <v>27</v>
      </c>
      <c r="AK16" s="44">
        <f t="shared" si="130"/>
        <v>45</v>
      </c>
      <c r="AL16" s="44">
        <f t="shared" si="131"/>
        <v>55</v>
      </c>
      <c r="AM16" s="44" t="str">
        <f>INDEX(干支!$H$2:$H$62,MATCH(AL16+1,干支!$G$2:$G$62,0))</f>
        <v>己未</v>
      </c>
      <c r="AN16" s="44">
        <f t="shared" si="132"/>
        <v>56</v>
      </c>
      <c r="AO16" s="44">
        <f t="shared" si="133"/>
        <v>7</v>
      </c>
      <c r="AP16" s="44">
        <f t="shared" si="134"/>
        <v>25</v>
      </c>
      <c r="AQ16" s="44" t="str">
        <f>INDEX(干支!$H$2:$H$62,MATCH(AP16+1,干支!$G$2:$G$62,0))</f>
        <v>己丑</v>
      </c>
      <c r="AR16" s="44">
        <f t="shared" si="135"/>
        <v>26</v>
      </c>
      <c r="AS16" s="44">
        <f t="shared" si="136"/>
        <v>50</v>
      </c>
      <c r="AT16" s="44">
        <f t="shared" si="137"/>
        <v>54</v>
      </c>
      <c r="AU16" s="44" t="str">
        <f>INDEX(干支!$H$2:$H$62,MATCH(AT16+1,干支!$G$2:$G$62,0))</f>
        <v>戊午</v>
      </c>
      <c r="AV16" s="44">
        <f t="shared" si="138"/>
        <v>55</v>
      </c>
      <c r="AW16" s="44">
        <f t="shared" si="139"/>
        <v>12</v>
      </c>
      <c r="AX16" s="44">
        <f t="shared" si="140"/>
        <v>24</v>
      </c>
      <c r="AY16" s="44" t="str">
        <f>INDEX(干支!$H$2:$H$62,MATCH(AX16+1,干支!$G$2:$G$62,0))</f>
        <v>戊子</v>
      </c>
      <c r="AZ16" s="44">
        <f t="shared" si="141"/>
        <v>25</v>
      </c>
      <c r="BA16" s="44">
        <f t="shared" si="142"/>
        <v>55</v>
      </c>
      <c r="BB16" s="44">
        <f t="shared" si="143"/>
        <v>53</v>
      </c>
      <c r="BC16" s="44" t="str">
        <f>INDEX(干支!$H$2:$H$62,MATCH(BB16+1,干支!$G$2:$G$62,0))</f>
        <v>丁巳</v>
      </c>
      <c r="BD16" s="44">
        <f t="shared" si="144"/>
        <v>54</v>
      </c>
      <c r="BE16" s="44">
        <f t="shared" si="145"/>
        <v>17</v>
      </c>
      <c r="BF16" s="44">
        <f t="shared" si="146"/>
        <v>23</v>
      </c>
      <c r="BG16" s="44" t="str">
        <f>INDEX(干支!$H$2:$H$62,MATCH(BF16+1,干支!$G$2:$G$62,0))</f>
        <v>丁亥</v>
      </c>
      <c r="BH16" s="44">
        <f t="shared" si="147"/>
        <v>24</v>
      </c>
      <c r="BI16" s="44">
        <f t="shared" si="148"/>
        <v>60</v>
      </c>
      <c r="BJ16" s="44">
        <f t="shared" si="149"/>
        <v>52</v>
      </c>
      <c r="BK16" s="44" t="str">
        <f>INDEX(干支!$H$2:$H$62,MATCH(BJ16+1,干支!$G$2:$G$62,0))</f>
        <v>丙辰</v>
      </c>
      <c r="BL16" s="44">
        <f t="shared" si="150"/>
        <v>53</v>
      </c>
      <c r="BM16" s="44">
        <f t="shared" si="151"/>
        <v>22</v>
      </c>
      <c r="BN16" s="44">
        <f t="shared" si="152"/>
        <v>22</v>
      </c>
      <c r="BO16" s="44" t="str">
        <f>INDEX(干支!$H$2:$H$62,MATCH(BN16+1,干支!$G$2:$G$62,0))</f>
        <v>丙戌</v>
      </c>
      <c r="BP16" s="44">
        <f t="shared" si="153"/>
        <v>23</v>
      </c>
      <c r="BQ16" s="44">
        <f t="shared" si="154"/>
        <v>65</v>
      </c>
      <c r="BR16" s="44">
        <f t="shared" si="155"/>
        <v>51</v>
      </c>
      <c r="BS16" s="44" t="str">
        <f>INDEX(干支!$H$2:$H$62,MATCH(BR16+1,干支!$G$2:$G$62,0))</f>
        <v>乙卯</v>
      </c>
      <c r="BT16" s="44">
        <f t="shared" si="156"/>
        <v>52</v>
      </c>
      <c r="BU16" s="44">
        <f t="shared" si="157"/>
        <v>27</v>
      </c>
      <c r="BV16" s="44">
        <f t="shared" si="158"/>
        <v>21</v>
      </c>
      <c r="BW16" s="44" t="str">
        <f>INDEX(干支!$H$2:$H$62,MATCH(BV16+1,干支!$G$2:$G$62,0))</f>
        <v>乙酉</v>
      </c>
      <c r="BX16" s="44">
        <f t="shared" si="159"/>
        <v>22</v>
      </c>
      <c r="BY16" s="44">
        <f t="shared" si="160"/>
        <v>70</v>
      </c>
      <c r="BZ16" s="44">
        <f t="shared" si="161"/>
        <v>50</v>
      </c>
      <c r="CA16" s="44" t="str">
        <f>INDEX(干支!$H$2:$H$62,MATCH(BZ16+1,干支!$G$2:$G$62,0))</f>
        <v>甲寅</v>
      </c>
      <c r="CB16" s="44">
        <f t="shared" si="162"/>
        <v>51</v>
      </c>
    </row>
    <row r="17" spans="1:80">
      <c r="A17" s="45" t="s">
        <v>508</v>
      </c>
      <c r="D17" s="44">
        <v>56</v>
      </c>
      <c r="E17" s="44">
        <f t="shared" si="45"/>
        <v>143176</v>
      </c>
      <c r="F17" s="44">
        <f t="shared" si="46"/>
        <v>48</v>
      </c>
      <c r="G17" s="44" t="str">
        <f t="shared" si="106"/>
        <v>有</v>
      </c>
      <c r="H17" s="44" t="str">
        <f t="shared" si="48"/>
        <v>閏9月</v>
      </c>
      <c r="I17" s="44">
        <f t="shared" si="107"/>
        <v>593</v>
      </c>
      <c r="J17" s="44">
        <f t="shared" si="108"/>
        <v>101</v>
      </c>
      <c r="K17" s="44">
        <f t="shared" si="109"/>
        <v>4</v>
      </c>
      <c r="L17" s="44" t="str">
        <f t="shared" si="110"/>
        <v>第6月</v>
      </c>
      <c r="M17" s="44" t="str">
        <f t="shared" si="111"/>
        <v>第12月</v>
      </c>
      <c r="N17" s="44" t="str">
        <f t="shared" si="112"/>
        <v/>
      </c>
      <c r="O17" s="44" t="str">
        <f t="shared" si="113"/>
        <v>天正</v>
      </c>
      <c r="P17" s="44" t="str">
        <f t="shared" si="114"/>
        <v>第6月</v>
      </c>
      <c r="Q17" s="44" t="str">
        <f t="shared" si="105"/>
        <v>第13月</v>
      </c>
      <c r="R17" s="44">
        <f t="shared" si="115"/>
        <v>593</v>
      </c>
      <c r="S17" s="44">
        <f t="shared" si="116"/>
        <v>13</v>
      </c>
      <c r="T17" s="44">
        <f t="shared" si="117"/>
        <v>17511</v>
      </c>
      <c r="U17" s="44">
        <f t="shared" si="118"/>
        <v>65</v>
      </c>
      <c r="V17" s="44">
        <f t="shared" si="119"/>
        <v>51</v>
      </c>
      <c r="W17" s="44" t="str">
        <f>INDEX(干支!$H$2:$H$62,MATCH(V17+1,干支!$G$2:$G$62,0))</f>
        <v>乙卯</v>
      </c>
      <c r="X17" s="44">
        <f t="shared" si="120"/>
        <v>52</v>
      </c>
      <c r="Y17" s="44">
        <f t="shared" si="121"/>
        <v>27</v>
      </c>
      <c r="Z17" s="44">
        <f t="shared" si="122"/>
        <v>21</v>
      </c>
      <c r="AA17" s="44" t="str">
        <f>INDEX(干支!$H$2:$H$62,MATCH(Z17+1,干支!$G$2:$G$62,0))</f>
        <v>乙酉</v>
      </c>
      <c r="AB17" s="44">
        <f t="shared" si="123"/>
        <v>22</v>
      </c>
      <c r="AC17" s="44">
        <f t="shared" si="124"/>
        <v>70</v>
      </c>
      <c r="AD17" s="44">
        <f t="shared" si="125"/>
        <v>50</v>
      </c>
      <c r="AE17" s="44" t="str">
        <f>INDEX(干支!$H$2:$H$62,MATCH(AD17+1,干支!$G$2:$G$62,0))</f>
        <v>甲寅</v>
      </c>
      <c r="AF17" s="44">
        <f t="shared" si="126"/>
        <v>51</v>
      </c>
      <c r="AG17" s="44">
        <f t="shared" si="127"/>
        <v>32</v>
      </c>
      <c r="AH17" s="44">
        <f t="shared" si="128"/>
        <v>20</v>
      </c>
      <c r="AI17" s="44" t="str">
        <f>INDEX(干支!$H$2:$H$62,MATCH(AH17+1,干支!$G$2:$G$62,0))</f>
        <v>甲申</v>
      </c>
      <c r="AJ17" s="44">
        <f t="shared" si="129"/>
        <v>21</v>
      </c>
      <c r="AK17" s="44">
        <f t="shared" si="130"/>
        <v>75</v>
      </c>
      <c r="AL17" s="44">
        <f t="shared" si="131"/>
        <v>49</v>
      </c>
      <c r="AM17" s="44" t="str">
        <f>INDEX(干支!$H$2:$H$62,MATCH(AL17+1,干支!$G$2:$G$62,0))</f>
        <v>癸丑</v>
      </c>
      <c r="AN17" s="44">
        <f t="shared" si="132"/>
        <v>50</v>
      </c>
      <c r="AO17" s="44">
        <f t="shared" si="133"/>
        <v>37</v>
      </c>
      <c r="AP17" s="44">
        <f t="shared" si="134"/>
        <v>19</v>
      </c>
      <c r="AQ17" s="44" t="str">
        <f>INDEX(干支!$H$2:$H$62,MATCH(AP17+1,干支!$G$2:$G$62,0))</f>
        <v>癸未</v>
      </c>
      <c r="AR17" s="44">
        <f t="shared" si="135"/>
        <v>20</v>
      </c>
      <c r="AS17" s="44">
        <f t="shared" si="136"/>
        <v>80</v>
      </c>
      <c r="AT17" s="44">
        <f t="shared" si="137"/>
        <v>48</v>
      </c>
      <c r="AU17" s="44" t="str">
        <f>INDEX(干支!$H$2:$H$62,MATCH(AT17+1,干支!$G$2:$G$62,0))</f>
        <v>壬子</v>
      </c>
      <c r="AV17" s="44">
        <f t="shared" si="138"/>
        <v>49</v>
      </c>
      <c r="AW17" s="44">
        <f t="shared" si="139"/>
        <v>42</v>
      </c>
      <c r="AX17" s="44">
        <f t="shared" si="140"/>
        <v>18</v>
      </c>
      <c r="AY17" s="44" t="str">
        <f>INDEX(干支!$H$2:$H$62,MATCH(AX17+1,干支!$G$2:$G$62,0))</f>
        <v>壬午</v>
      </c>
      <c r="AZ17" s="44">
        <f t="shared" si="141"/>
        <v>19</v>
      </c>
      <c r="BA17" s="44">
        <f t="shared" si="142"/>
        <v>4</v>
      </c>
      <c r="BB17" s="44">
        <f t="shared" si="143"/>
        <v>48</v>
      </c>
      <c r="BC17" s="44" t="str">
        <f>INDEX(干支!$H$2:$H$62,MATCH(BB17+1,干支!$G$2:$G$62,0))</f>
        <v>壬子</v>
      </c>
      <c r="BD17" s="44">
        <f t="shared" si="144"/>
        <v>49</v>
      </c>
      <c r="BE17" s="44">
        <f t="shared" si="145"/>
        <v>47</v>
      </c>
      <c r="BF17" s="44">
        <f t="shared" si="146"/>
        <v>17</v>
      </c>
      <c r="BG17" s="44" t="str">
        <f>INDEX(干支!$H$2:$H$62,MATCH(BF17+1,干支!$G$2:$G$62,0))</f>
        <v>辛巳</v>
      </c>
      <c r="BH17" s="44">
        <f t="shared" si="147"/>
        <v>18</v>
      </c>
      <c r="BI17" s="44">
        <f t="shared" si="148"/>
        <v>9</v>
      </c>
      <c r="BJ17" s="44">
        <f t="shared" si="149"/>
        <v>47</v>
      </c>
      <c r="BK17" s="44" t="str">
        <f>INDEX(干支!$H$2:$H$62,MATCH(BJ17+1,干支!$G$2:$G$62,0))</f>
        <v>辛亥</v>
      </c>
      <c r="BL17" s="44">
        <f t="shared" si="150"/>
        <v>48</v>
      </c>
      <c r="BM17" s="44">
        <f t="shared" si="151"/>
        <v>52</v>
      </c>
      <c r="BN17" s="44">
        <f t="shared" si="152"/>
        <v>16</v>
      </c>
      <c r="BO17" s="44" t="str">
        <f>INDEX(干支!$H$2:$H$62,MATCH(BN17+1,干支!$G$2:$G$62,0))</f>
        <v>庚辰</v>
      </c>
      <c r="BP17" s="44">
        <f t="shared" si="153"/>
        <v>17</v>
      </c>
      <c r="BQ17" s="44">
        <f t="shared" si="154"/>
        <v>14</v>
      </c>
      <c r="BR17" s="44">
        <f t="shared" si="155"/>
        <v>46</v>
      </c>
      <c r="BS17" s="44" t="str">
        <f>INDEX(干支!$H$2:$H$62,MATCH(BR17+1,干支!$G$2:$G$62,0))</f>
        <v>庚戌</v>
      </c>
      <c r="BT17" s="44">
        <f t="shared" si="156"/>
        <v>47</v>
      </c>
      <c r="BU17" s="44">
        <f t="shared" si="157"/>
        <v>57</v>
      </c>
      <c r="BV17" s="44">
        <f t="shared" si="158"/>
        <v>15</v>
      </c>
      <c r="BW17" s="44" t="str">
        <f>INDEX(干支!$H$2:$H$62,MATCH(BV17+1,干支!$G$2:$G$62,0))</f>
        <v>己卯</v>
      </c>
      <c r="BX17" s="44">
        <f t="shared" si="159"/>
        <v>16</v>
      </c>
      <c r="BY17" s="44">
        <f t="shared" si="160"/>
        <v>19</v>
      </c>
      <c r="BZ17" s="44">
        <f t="shared" si="161"/>
        <v>45</v>
      </c>
      <c r="CA17" s="44" t="str">
        <f>INDEX(干支!$H$2:$H$62,MATCH(BZ17+1,干支!$G$2:$G$62,0))</f>
        <v>己酉</v>
      </c>
      <c r="CB17" s="44">
        <f t="shared" si="162"/>
        <v>46</v>
      </c>
    </row>
    <row r="18" spans="1:80">
      <c r="A18" s="45" t="s">
        <v>348</v>
      </c>
      <c r="D18" s="44">
        <v>54</v>
      </c>
      <c r="E18" s="44">
        <f t="shared" ref="E18:E28" si="163">$E$4-D18+$D$4</f>
        <v>143178</v>
      </c>
      <c r="F18" s="44">
        <f t="shared" ref="F18:F28" si="164">$F$4-D18+$D$4-$F$6</f>
        <v>50</v>
      </c>
      <c r="G18" s="44" t="str">
        <f>IF(S18&gt;=12,"有","")</f>
        <v/>
      </c>
      <c r="H18" s="44" t="str">
        <f t="shared" si="48"/>
        <v/>
      </c>
      <c r="I18" s="44">
        <f>MOD(R18,6345)</f>
        <v>618</v>
      </c>
      <c r="J18" s="44">
        <f>QUOTIENT(I18*23,135)</f>
        <v>105</v>
      </c>
      <c r="K18" s="44">
        <f>MOD(I18*23,135)</f>
        <v>39</v>
      </c>
      <c r="L18" s="44" t="str">
        <f>IF(K18+23*1&gt;=135,"天正",IF(K18+23*2&gt;=135,"第2月",IF(K18+23*3&gt;=135,"第3月",IF(K18+23*4&gt;=135,"第4月",IF(K18+23*5&gt;=135,"第5月",IF(K18+23*6&gt;=135,"第6月",))))))</f>
        <v>第5月</v>
      </c>
      <c r="M18" s="44" t="str">
        <f>IF(K18+23*6&gt;=270,"第6月",IF(K18+23*7&gt;=270,"第7月",IF(K18+23*8&gt;=270,"第8月",IF(K18+23*9&gt;=270,"第9月",IF(K18+23*10&gt;=270,"第10月",IF(K18+23*11&gt;=270,"第11月",IF(K18+23*12&gt;=270,"第12月",IF(K18+23*13&gt;=270,"第13月",))))))))</f>
        <v>第11月</v>
      </c>
      <c r="N18" s="44" t="str">
        <f>IF(K18+23*12&gt;=405,"第12月",IF(K18+23*13&gt;=405,"第13月",""))</f>
        <v/>
      </c>
      <c r="O18" s="44" t="str">
        <f>IF(K18&lt;11.5,"天正",IF(K18+11.5&gt;=135,"天正",IF(K18+11.5+23*1&gt;=135,"第2月",IF(K18+11.5+23*2&gt;=135,"第3月",IF(K18+11.5+23*3&gt;=135,"第4月",IF(K18+11.5+23*4&gt;=135,"第5月",IF(K18+11.5+23*5&gt;=135,"第6月",)))))))</f>
        <v>第5月</v>
      </c>
      <c r="P18" s="44" t="str">
        <f>IF(K18&lt;11.5,"第6月",IF(K18+11.5+23*5&gt;=270,"第6月",IF(K18+11.5+23*6&gt;=270,"第7月",IF(K18+11.5+23*7&gt;=270,"第8月",IF(K18+11.5+23*8&gt;=270,"第9月",IF(K18+11.5+23*9&gt;=270,"第10月",IF(K18+11.5+23*10&gt;=270,"第11月",IF(K18+11.5+23*11&gt;=270,"第12月",IF(K18+11.5+23*12&gt;=270,"第13月",)))))))))</f>
        <v>第11月</v>
      </c>
      <c r="Q18" s="44" t="str">
        <f t="shared" si="105"/>
        <v/>
      </c>
      <c r="R18" s="44">
        <f>QUOTIENT(F18*235,19)</f>
        <v>618</v>
      </c>
      <c r="S18" s="44">
        <f>MOD(F18*235,19)</f>
        <v>8</v>
      </c>
      <c r="T18" s="44">
        <f>QUOTIENT(R18*2392,81)</f>
        <v>18250</v>
      </c>
      <c r="U18" s="44">
        <f>MOD(R18*2392,81)</f>
        <v>6</v>
      </c>
      <c r="V18" s="44">
        <f>MOD(T18,60)</f>
        <v>10</v>
      </c>
      <c r="W18" s="44" t="str">
        <f>INDEX(干支!$H$2:$H$62,MATCH(V18+1,干支!$G$2:$G$62,0))</f>
        <v>甲戌</v>
      </c>
      <c r="X18" s="44">
        <f>V18+1</f>
        <v>11</v>
      </c>
      <c r="Y18" s="44">
        <f>IF(U18+43&gt;=81,U18+43-81,U18+43)</f>
        <v>49</v>
      </c>
      <c r="Z18" s="44">
        <f>IF(IF(U18+43&gt;=81,V18+29+1,V18+29)&gt;60,IF(U18+43&gt;=81,V18+29+1,V18+29)-60,IF(U18+43&gt;=81,V18+29+1,V18+29))</f>
        <v>39</v>
      </c>
      <c r="AA18" s="44" t="str">
        <f>INDEX(干支!$H$2:$H$62,MATCH(Z18+1,干支!$G$2:$G$62,0))</f>
        <v>癸卯</v>
      </c>
      <c r="AB18" s="44">
        <f>Z18+1</f>
        <v>40</v>
      </c>
      <c r="AC18" s="44">
        <f>IF(Y18+43&gt;=81,Y18+43-81,Y18+43)</f>
        <v>11</v>
      </c>
      <c r="AD18" s="44">
        <f>IF(IF(Y18+43&gt;=81,Z18+29+1,Z18+29)&gt;60,IF(Y18+43&gt;=81,Z18+29+1,Z18+29)-60,IF(Y18+43&gt;=81,Z18+29+1,Z18+29))</f>
        <v>9</v>
      </c>
      <c r="AE18" s="44" t="str">
        <f>INDEX(干支!$H$2:$H$62,MATCH(AD18+1,干支!$G$2:$G$62,0))</f>
        <v>癸酉</v>
      </c>
      <c r="AF18" s="44">
        <f>AD18+1</f>
        <v>10</v>
      </c>
      <c r="AG18" s="44">
        <f>IF(AC18+43&gt;=81,AC18+43-81,AC18+43)</f>
        <v>54</v>
      </c>
      <c r="AH18" s="44">
        <f>IF(IF(AC18+43&gt;=81,AD18+29+1,AD18+29)&gt;60,IF(AC18+43&gt;=81,AD18+29+1,AD18+29)-60,IF(AC18+43&gt;=81,AD18+29+1,AD18+29))</f>
        <v>38</v>
      </c>
      <c r="AI18" s="44" t="str">
        <f>INDEX(干支!$H$2:$H$62,MATCH(AH18+1,干支!$G$2:$G$62,0))</f>
        <v>壬寅</v>
      </c>
      <c r="AJ18" s="44">
        <f>AH18+1</f>
        <v>39</v>
      </c>
      <c r="AK18" s="44">
        <f>IF(AG18+43&gt;=81,AG18+43-81,AG18+43)</f>
        <v>16</v>
      </c>
      <c r="AL18" s="44">
        <f>IF(IF(AG18+43&gt;=81,AH18+29+1,AH18+29)&gt;60,IF(AG18+43&gt;=81,AH18+29+1,AH18+29)-60,IF(AG18+43&gt;=81,AH18+29+1,AH18+29))</f>
        <v>8</v>
      </c>
      <c r="AM18" s="44" t="str">
        <f>INDEX(干支!$H$2:$H$62,MATCH(AL18+1,干支!$G$2:$G$62,0))</f>
        <v>壬申</v>
      </c>
      <c r="AN18" s="44">
        <f>AL18+1</f>
        <v>9</v>
      </c>
      <c r="AO18" s="44">
        <f>IF(AK18+43&gt;=81,AK18+43-81,AK18+43)</f>
        <v>59</v>
      </c>
      <c r="AP18" s="44">
        <f>IF(IF(AK18+43&gt;=81,AL18+29+1,AL18+29)&gt;60,IF(AK18+43&gt;=81,AL18+29+1,AL18+29)-60,IF(AK18+43&gt;=81,AL18+29+1,AL18+29))</f>
        <v>37</v>
      </c>
      <c r="AQ18" s="44" t="str">
        <f>INDEX(干支!$H$2:$H$62,MATCH(AP18+1,干支!$G$2:$G$62,0))</f>
        <v>辛丑</v>
      </c>
      <c r="AR18" s="44">
        <f>AP18+1</f>
        <v>38</v>
      </c>
      <c r="AS18" s="44">
        <f>IF(AO18+43&gt;=81,AO18+43-81,AO18+43)</f>
        <v>21</v>
      </c>
      <c r="AT18" s="44">
        <f>IF(IF(AO18+43&gt;=81,AP18+29+1,AP18+29)&gt;60,IF(AO18+43&gt;=81,AP18+29+1,AP18+29)-60,IF(AO18+43&gt;=81,AP18+29+1,AP18+29))</f>
        <v>7</v>
      </c>
      <c r="AU18" s="44" t="str">
        <f>INDEX(干支!$H$2:$H$62,MATCH(AT18+1,干支!$G$2:$G$62,0))</f>
        <v>辛未</v>
      </c>
      <c r="AV18" s="44">
        <f>AT18+1</f>
        <v>8</v>
      </c>
      <c r="AW18" s="44">
        <f>IF(AS18+43&gt;=81,AS18+43-81,AS18+43)</f>
        <v>64</v>
      </c>
      <c r="AX18" s="44">
        <f>IF(IF(AS18+43&gt;=81,AT18+29+1,AT18+29)&gt;60,IF(AS18+43&gt;=81,AT18+29+1,AT18+29)-60,IF(AS18+43&gt;=81,AT18+29+1,AT18+29))</f>
        <v>36</v>
      </c>
      <c r="AY18" s="44" t="str">
        <f>INDEX(干支!$H$2:$H$62,MATCH(AX18+1,干支!$G$2:$G$62,0))</f>
        <v>庚子</v>
      </c>
      <c r="AZ18" s="44">
        <f>AX18+1</f>
        <v>37</v>
      </c>
      <c r="BA18" s="44">
        <f>IF(AW18+43&gt;=81,AW18+43-81,AW18+43)</f>
        <v>26</v>
      </c>
      <c r="BB18" s="44">
        <f>IF(IF(AW18+43&gt;=81,AX18+29+1,AX18+29)&gt;60,IF(AW18+43&gt;=81,AX18+29+1,AX18+29)-60,IF(AW18+43&gt;=81,AX18+29+1,AX18+29))</f>
        <v>6</v>
      </c>
      <c r="BC18" s="44" t="str">
        <f>INDEX(干支!$H$2:$H$62,MATCH(BB18+1,干支!$G$2:$G$62,0))</f>
        <v>庚午</v>
      </c>
      <c r="BD18" s="44">
        <f>BB18+1</f>
        <v>7</v>
      </c>
      <c r="BE18" s="44">
        <f>IF(BA18+43&gt;=81,BA18+43-81,BA18+43)</f>
        <v>69</v>
      </c>
      <c r="BF18" s="44">
        <f>IF(IF(BA18+43&gt;=81,BB18+29+1,BB18+29)&gt;60,IF(BA18+43&gt;=81,BB18+29+1,BB18+29)-60,IF(BA18+43&gt;=81,BB18+29+1,BB18+29))</f>
        <v>35</v>
      </c>
      <c r="BG18" s="44" t="str">
        <f>INDEX(干支!$H$2:$H$62,MATCH(BF18+1,干支!$G$2:$G$62,0))</f>
        <v>己亥</v>
      </c>
      <c r="BH18" s="44">
        <f>BF18+1</f>
        <v>36</v>
      </c>
      <c r="BI18" s="44">
        <f>IF(BE18+43&gt;=81,BE18+43-81,BE18+43)</f>
        <v>31</v>
      </c>
      <c r="BJ18" s="44">
        <f>IF(IF(BE18+43&gt;=81,BF18+29+1,BF18+29)&gt;60,IF(BE18+43&gt;=81,BF18+29+1,BF18+29)-60,IF(BE18+43&gt;=81,BF18+29+1,BF18+29))</f>
        <v>5</v>
      </c>
      <c r="BK18" s="44" t="str">
        <f>INDEX(干支!$H$2:$H$62,MATCH(BJ18+1,干支!$G$2:$G$62,0))</f>
        <v>己巳</v>
      </c>
      <c r="BL18" s="44">
        <f>BJ18+1</f>
        <v>6</v>
      </c>
      <c r="BM18" s="44">
        <f>IF(BI18+43&gt;=81,BI18+43-81,BI18+43)</f>
        <v>74</v>
      </c>
      <c r="BN18" s="44">
        <f>IF(IF(BI18+43&gt;=81,BJ18+29+1,BJ18+29)&gt;60,IF(BI18+43&gt;=81,BJ18+29+1,BJ18+29)-60,IF(BI18+43&gt;=81,BJ18+29+1,BJ18+29))</f>
        <v>34</v>
      </c>
      <c r="BO18" s="44" t="str">
        <f>INDEX(干支!$H$2:$H$62,MATCH(BN18+1,干支!$G$2:$G$62,0))</f>
        <v>戊戌</v>
      </c>
      <c r="BP18" s="44">
        <f>BN18+1</f>
        <v>35</v>
      </c>
      <c r="BQ18" s="44">
        <f>IF(BM18+43&gt;=81,BM18+43-81,BM18+43)</f>
        <v>36</v>
      </c>
      <c r="BR18" s="44">
        <f>IF(IF(BM18+43&gt;=81,BN18+29+1,BN18+29)&gt;60,IF(BM18+43&gt;=81,BN18+29+1,BN18+29)-60,IF(BM18+43&gt;=81,BN18+29+1,BN18+29))</f>
        <v>4</v>
      </c>
      <c r="BS18" s="44" t="str">
        <f>INDEX(干支!$H$2:$H$62,MATCH(BR18+1,干支!$G$2:$G$62,0))</f>
        <v>戊辰</v>
      </c>
      <c r="BT18" s="44">
        <f>BR18+1</f>
        <v>5</v>
      </c>
      <c r="BU18" s="44">
        <f>IF(BQ18+43&gt;=81,BQ18+43-81,BQ18+43)</f>
        <v>79</v>
      </c>
      <c r="BV18" s="44">
        <f>IF(IF(BQ18+43&gt;=81,BR18+29+1,BR18+29)&gt;60,IF(BQ18+43&gt;=81,BR18+29+1,BR18+29)-60,IF(BQ18+43&gt;=81,BR18+29+1,BR18+29))</f>
        <v>33</v>
      </c>
      <c r="BW18" s="44" t="str">
        <f>INDEX(干支!$H$2:$H$62,MATCH(BV18+1,干支!$G$2:$G$62,0))</f>
        <v>丁酉</v>
      </c>
      <c r="BX18" s="44">
        <f>BV18+1</f>
        <v>34</v>
      </c>
      <c r="BY18" s="44">
        <f>IF(BU18+43&gt;=81,BU18+43-81,BU18+43)</f>
        <v>41</v>
      </c>
      <c r="BZ18" s="44">
        <f>IF(IF(BU18+43&gt;=81,BV18+29+1,BV18+29)&gt;60,IF(BU18+43&gt;=81,BV18+29+1,BV18+29)-60,IF(BU18+43&gt;=81,BV18+29+1,BV18+29))</f>
        <v>3</v>
      </c>
      <c r="CA18" s="44" t="str">
        <f>INDEX(干支!$H$2:$H$62,MATCH(BZ18+1,干支!$G$2:$G$62,0))</f>
        <v>丁卯</v>
      </c>
      <c r="CB18" s="44">
        <f>BZ18+1</f>
        <v>4</v>
      </c>
    </row>
    <row r="19" spans="1:80">
      <c r="A19" s="45" t="s">
        <v>350</v>
      </c>
      <c r="D19" s="44">
        <v>42</v>
      </c>
      <c r="E19" s="44">
        <f t="shared" si="163"/>
        <v>143190</v>
      </c>
      <c r="F19" s="44">
        <f t="shared" si="164"/>
        <v>62</v>
      </c>
      <c r="G19" s="44" t="str">
        <f>IF(S19&gt;=12,"有","")</f>
        <v>有</v>
      </c>
      <c r="H19" s="44" t="str">
        <f t="shared" si="48"/>
        <v>閏4月</v>
      </c>
      <c r="I19" s="44">
        <f>MOD(R19,6345)</f>
        <v>766</v>
      </c>
      <c r="J19" s="44">
        <f>QUOTIENT(I19*23,135)</f>
        <v>130</v>
      </c>
      <c r="K19" s="44">
        <f>MOD(I19*23,135)</f>
        <v>68</v>
      </c>
      <c r="L19" s="44" t="str">
        <f>IF(K19+23*1&gt;=135,"天正",IF(K19+23*2&gt;=135,"第2月",IF(K19+23*3&gt;=135,"第3月",IF(K19+23*4&gt;=135,"第4月",IF(K19+23*5&gt;=135,"第5月",IF(K19+23*6&gt;=135,"第6月",))))))</f>
        <v>第3月</v>
      </c>
      <c r="M19" s="44" t="str">
        <f>IF(K19+23*6&gt;=270,"第6月",IF(K19+23*7&gt;=270,"第7月",IF(K19+23*8&gt;=270,"第8月",IF(K19+23*9&gt;=270,"第9月",IF(K19+23*10&gt;=270,"第10月",IF(K19+23*11&gt;=270,"第11月",IF(K19+23*12&gt;=270,"第12月",IF(K19+23*13&gt;=270,"第13月",))))))))</f>
        <v>第9月</v>
      </c>
      <c r="N19" s="44" t="str">
        <f>IF(K19+23*12&gt;=405,"第12月",IF(K19+23*13&gt;=405,"第13月",""))</f>
        <v/>
      </c>
      <c r="O19" s="44" t="str">
        <f>IF(K19&lt;11.5,"天正",IF(K19+11.5&gt;=135,"天正",IF(K19+11.5+23*1&gt;=135,"第2月",IF(K19+11.5+23*2&gt;=135,"第3月",IF(K19+11.5+23*3&gt;=135,"第4月",IF(K19+11.5+23*4&gt;=135,"第5月",IF(K19+11.5+23*5&gt;=135,"第6月",)))))))</f>
        <v>第4月</v>
      </c>
      <c r="P19" s="44" t="str">
        <f>IF(K19&lt;11.5,"第6月",IF(K19+11.5+23*5&gt;=270,"第6月",IF(K19+11.5+23*6&gt;=270,"第7月",IF(K19+11.5+23*7&gt;=270,"第8月",IF(K19+11.5+23*8&gt;=270,"第9月",IF(K19+11.5+23*9&gt;=270,"第10月",IF(K19+11.5+23*10&gt;=270,"第11月",IF(K19+11.5+23*11&gt;=270,"第12月",IF(K19+11.5+23*12&gt;=270,"第13月",)))))))))</f>
        <v>第10月</v>
      </c>
      <c r="Q19" s="44" t="str">
        <f t="shared" si="105"/>
        <v/>
      </c>
      <c r="R19" s="44">
        <f>QUOTIENT(F19*235,19)</f>
        <v>766</v>
      </c>
      <c r="S19" s="44">
        <f>MOD(F19*235,19)</f>
        <v>16</v>
      </c>
      <c r="T19" s="44">
        <f>QUOTIENT(R19*2392,81)</f>
        <v>22620</v>
      </c>
      <c r="U19" s="44">
        <f>MOD(R19*2392,81)</f>
        <v>52</v>
      </c>
      <c r="V19" s="44">
        <f>MOD(T19,60)</f>
        <v>0</v>
      </c>
      <c r="W19" s="44" t="str">
        <f>INDEX(干支!$H$2:$H$62,MATCH(V19+1,干支!$G$2:$G$62,0))</f>
        <v>甲子</v>
      </c>
      <c r="X19" s="44">
        <f>V19+1</f>
        <v>1</v>
      </c>
      <c r="Y19" s="44">
        <f>IF(U19+43&gt;=81,U19+43-81,U19+43)</f>
        <v>14</v>
      </c>
      <c r="Z19" s="44">
        <f>IF(IF(U19+43&gt;=81,V19+29+1,V19+29)&gt;60,IF(U19+43&gt;=81,V19+29+1,V19+29)-60,IF(U19+43&gt;=81,V19+29+1,V19+29))</f>
        <v>30</v>
      </c>
      <c r="AA19" s="44" t="str">
        <f>INDEX(干支!$H$2:$H$62,MATCH(Z19+1,干支!$G$2:$G$62,0))</f>
        <v>甲午</v>
      </c>
      <c r="AB19" s="44">
        <f>Z19+1</f>
        <v>31</v>
      </c>
      <c r="AC19" s="44">
        <f>IF(Y19+43&gt;=81,Y19+43-81,Y19+43)</f>
        <v>57</v>
      </c>
      <c r="AD19" s="44">
        <f>IF(IF(Y19+43&gt;=81,Z19+29+1,Z19+29)&gt;60,IF(Y19+43&gt;=81,Z19+29+1,Z19+29)-60,IF(Y19+43&gt;=81,Z19+29+1,Z19+29))</f>
        <v>59</v>
      </c>
      <c r="AE19" s="44" t="str">
        <f>INDEX(干支!$H$2:$H$62,MATCH(AD19+1,干支!$G$2:$G$62,0))</f>
        <v>癸亥</v>
      </c>
      <c r="AF19" s="44">
        <f>AD19+1</f>
        <v>60</v>
      </c>
      <c r="AG19" s="44">
        <f>IF(AC19+43&gt;=81,AC19+43-81,AC19+43)</f>
        <v>19</v>
      </c>
      <c r="AH19" s="44">
        <f>IF(IF(AC19+43&gt;=81,AD19+29+1,AD19+29)&gt;60,IF(AC19+43&gt;=81,AD19+29+1,AD19+29)-60,IF(AC19+43&gt;=81,AD19+29+1,AD19+29))</f>
        <v>29</v>
      </c>
      <c r="AI19" s="44" t="str">
        <f>INDEX(干支!$H$2:$H$62,MATCH(AH19+1,干支!$G$2:$G$62,0))</f>
        <v>癸巳</v>
      </c>
      <c r="AJ19" s="44">
        <f>AH19+1</f>
        <v>30</v>
      </c>
      <c r="AK19" s="44">
        <f>IF(AG19+43&gt;=81,AG19+43-81,AG19+43)</f>
        <v>62</v>
      </c>
      <c r="AL19" s="44">
        <f>IF(IF(AG19+43&gt;=81,AH19+29+1,AH19+29)&gt;60,IF(AG19+43&gt;=81,AH19+29+1,AH19+29)-60,IF(AG19+43&gt;=81,AH19+29+1,AH19+29))</f>
        <v>58</v>
      </c>
      <c r="AM19" s="44" t="str">
        <f>INDEX(干支!$H$2:$H$62,MATCH(AL19+1,干支!$G$2:$G$62,0))</f>
        <v>壬戌</v>
      </c>
      <c r="AN19" s="44">
        <f>AL19+1</f>
        <v>59</v>
      </c>
      <c r="AO19" s="44">
        <f>IF(AK19+43&gt;=81,AK19+43-81,AK19+43)</f>
        <v>24</v>
      </c>
      <c r="AP19" s="44">
        <f>IF(IF(AK19+43&gt;=81,AL19+29+1,AL19+29)&gt;60,IF(AK19+43&gt;=81,AL19+29+1,AL19+29)-60,IF(AK19+43&gt;=81,AL19+29+1,AL19+29))</f>
        <v>28</v>
      </c>
      <c r="AQ19" s="44" t="str">
        <f>INDEX(干支!$H$2:$H$62,MATCH(AP19+1,干支!$G$2:$G$62,0))</f>
        <v>壬辰</v>
      </c>
      <c r="AR19" s="44">
        <f>AP19+1</f>
        <v>29</v>
      </c>
      <c r="AS19" s="44">
        <f>IF(AO19+43&gt;=81,AO19+43-81,AO19+43)</f>
        <v>67</v>
      </c>
      <c r="AT19" s="44">
        <f>IF(IF(AO19+43&gt;=81,AP19+29+1,AP19+29)&gt;60,IF(AO19+43&gt;=81,AP19+29+1,AP19+29)-60,IF(AO19+43&gt;=81,AP19+29+1,AP19+29))</f>
        <v>57</v>
      </c>
      <c r="AU19" s="44" t="str">
        <f>INDEX(干支!$H$2:$H$62,MATCH(AT19+1,干支!$G$2:$G$62,0))</f>
        <v>辛酉</v>
      </c>
      <c r="AV19" s="44">
        <f>AT19+1</f>
        <v>58</v>
      </c>
      <c r="AW19" s="44">
        <f>IF(AS19+43&gt;=81,AS19+43-81,AS19+43)</f>
        <v>29</v>
      </c>
      <c r="AX19" s="44">
        <f>IF(IF(AS19+43&gt;=81,AT19+29+1,AT19+29)&gt;60,IF(AS19+43&gt;=81,AT19+29+1,AT19+29)-60,IF(AS19+43&gt;=81,AT19+29+1,AT19+29))</f>
        <v>27</v>
      </c>
      <c r="AY19" s="44" t="str">
        <f>INDEX(干支!$H$2:$H$62,MATCH(AX19+1,干支!$G$2:$G$62,0))</f>
        <v>辛卯</v>
      </c>
      <c r="AZ19" s="44">
        <f>AX19+1</f>
        <v>28</v>
      </c>
      <c r="BA19" s="44">
        <f>IF(AW19+43&gt;=81,AW19+43-81,AW19+43)</f>
        <v>72</v>
      </c>
      <c r="BB19" s="44">
        <f>IF(IF(AW19+43&gt;=81,AX19+29+1,AX19+29)&gt;60,IF(AW19+43&gt;=81,AX19+29+1,AX19+29)-60,IF(AW19+43&gt;=81,AX19+29+1,AX19+29))</f>
        <v>56</v>
      </c>
      <c r="BC19" s="44" t="str">
        <f>INDEX(干支!$H$2:$H$62,MATCH(BB19+1,干支!$G$2:$G$62,0))</f>
        <v>庚申</v>
      </c>
      <c r="BD19" s="44">
        <f>BB19+1</f>
        <v>57</v>
      </c>
      <c r="BE19" s="44">
        <f>IF(BA19+43&gt;=81,BA19+43-81,BA19+43)</f>
        <v>34</v>
      </c>
      <c r="BF19" s="44">
        <f>IF(IF(BA19+43&gt;=81,BB19+29+1,BB19+29)&gt;60,IF(BA19+43&gt;=81,BB19+29+1,BB19+29)-60,IF(BA19+43&gt;=81,BB19+29+1,BB19+29))</f>
        <v>26</v>
      </c>
      <c r="BG19" s="44" t="str">
        <f>INDEX(干支!$H$2:$H$62,MATCH(BF19+1,干支!$G$2:$G$62,0))</f>
        <v>庚寅</v>
      </c>
      <c r="BH19" s="44">
        <f>BF19+1</f>
        <v>27</v>
      </c>
      <c r="BI19" s="44">
        <f>IF(BE19+43&gt;=81,BE19+43-81,BE19+43)</f>
        <v>77</v>
      </c>
      <c r="BJ19" s="44">
        <f>IF(IF(BE19+43&gt;=81,BF19+29+1,BF19+29)&gt;60,IF(BE19+43&gt;=81,BF19+29+1,BF19+29)-60,IF(BE19+43&gt;=81,BF19+29+1,BF19+29))</f>
        <v>55</v>
      </c>
      <c r="BK19" s="44" t="str">
        <f>INDEX(干支!$H$2:$H$62,MATCH(BJ19+1,干支!$G$2:$G$62,0))</f>
        <v>己未</v>
      </c>
      <c r="BL19" s="44">
        <f>BJ19+1</f>
        <v>56</v>
      </c>
      <c r="BM19" s="44">
        <f>IF(BI19+43&gt;=81,BI19+43-81,BI19+43)</f>
        <v>39</v>
      </c>
      <c r="BN19" s="44">
        <f>IF(IF(BI19+43&gt;=81,BJ19+29+1,BJ19+29)&gt;60,IF(BI19+43&gt;=81,BJ19+29+1,BJ19+29)-60,IF(BI19+43&gt;=81,BJ19+29+1,BJ19+29))</f>
        <v>25</v>
      </c>
      <c r="BO19" s="44" t="str">
        <f>INDEX(干支!$H$2:$H$62,MATCH(BN19+1,干支!$G$2:$G$62,0))</f>
        <v>己丑</v>
      </c>
      <c r="BP19" s="44">
        <f>BN19+1</f>
        <v>26</v>
      </c>
      <c r="BQ19" s="44">
        <f>IF(BM19+43&gt;=81,BM19+43-81,BM19+43)</f>
        <v>1</v>
      </c>
      <c r="BR19" s="44">
        <f>IF(IF(BM19+43&gt;=81,BN19+29+1,BN19+29)&gt;60,IF(BM19+43&gt;=81,BN19+29+1,BN19+29)-60,IF(BM19+43&gt;=81,BN19+29+1,BN19+29))</f>
        <v>55</v>
      </c>
      <c r="BS19" s="44" t="str">
        <f>INDEX(干支!$H$2:$H$62,MATCH(BR19+1,干支!$G$2:$G$62,0))</f>
        <v>己未</v>
      </c>
      <c r="BT19" s="44">
        <f>BR19+1</f>
        <v>56</v>
      </c>
      <c r="BU19" s="44">
        <f>IF(BQ19+43&gt;=81,BQ19+43-81,BQ19+43)</f>
        <v>44</v>
      </c>
      <c r="BV19" s="44">
        <f>IF(IF(BQ19+43&gt;=81,BR19+29+1,BR19+29)&gt;60,IF(BQ19+43&gt;=81,BR19+29+1,BR19+29)-60,IF(BQ19+43&gt;=81,BR19+29+1,BR19+29))</f>
        <v>24</v>
      </c>
      <c r="BW19" s="44" t="str">
        <f>INDEX(干支!$H$2:$H$62,MATCH(BV19+1,干支!$G$2:$G$62,0))</f>
        <v>戊子</v>
      </c>
      <c r="BX19" s="44">
        <f>BV19+1</f>
        <v>25</v>
      </c>
      <c r="BY19" s="44">
        <f>IF(BU19+43&gt;=81,BU19+43-81,BU19+43)</f>
        <v>6</v>
      </c>
      <c r="BZ19" s="44">
        <f>IF(IF(BU19+43&gt;=81,BV19+29+1,BV19+29)&gt;60,IF(BU19+43&gt;=81,BV19+29+1,BV19+29)-60,IF(BU19+43&gt;=81,BV19+29+1,BV19+29))</f>
        <v>54</v>
      </c>
      <c r="CA19" s="44" t="str">
        <f>INDEX(干支!$H$2:$H$62,MATCH(BZ19+1,干支!$G$2:$G$62,0))</f>
        <v>戊午</v>
      </c>
      <c r="CB19" s="44">
        <f>BZ19+1</f>
        <v>55</v>
      </c>
    </row>
    <row r="20" spans="1:80">
      <c r="A20" s="45" t="s">
        <v>352</v>
      </c>
      <c r="D20" s="44">
        <v>40</v>
      </c>
      <c r="E20" s="44">
        <f t="shared" si="163"/>
        <v>143192</v>
      </c>
      <c r="F20" s="44">
        <f t="shared" si="164"/>
        <v>64</v>
      </c>
      <c r="G20" s="44" t="str">
        <f t="shared" ref="G20:G28" si="165">IF(S20&gt;=12,"有","")</f>
        <v/>
      </c>
      <c r="H20" s="44" t="str">
        <f t="shared" si="48"/>
        <v>閏12月</v>
      </c>
      <c r="I20" s="44">
        <f t="shared" ref="I20:I28" si="166">MOD(R20,6345)</f>
        <v>791</v>
      </c>
      <c r="J20" s="44">
        <f t="shared" ref="J20:J28" si="167">QUOTIENT(I20*23,135)</f>
        <v>134</v>
      </c>
      <c r="K20" s="44">
        <f t="shared" ref="K20:K28" si="168">MOD(I20*23,135)</f>
        <v>103</v>
      </c>
      <c r="L20" s="44" t="str">
        <f t="shared" ref="L20:L28" si="169">IF(K20+23*1&gt;=135,"天正",IF(K20+23*2&gt;=135,"第2月",IF(K20+23*3&gt;=135,"第3月",IF(K20+23*4&gt;=135,"第4月",IF(K20+23*5&gt;=135,"第5月",IF(K20+23*6&gt;=135,"第6月",))))))</f>
        <v>第2月</v>
      </c>
      <c r="M20" s="44" t="str">
        <f t="shared" ref="M20:M28" si="170">IF(K20+23*6&gt;=270,"第6月",IF(K20+23*7&gt;=270,"第7月",IF(K20+23*8&gt;=270,"第8月",IF(K20+23*9&gt;=270,"第9月",IF(K20+23*10&gt;=270,"第10月",IF(K20+23*11&gt;=270,"第11月",IF(K20+23*12&gt;=270,"第12月",IF(K20+23*13&gt;=270,"第13月",))))))))</f>
        <v>第8月</v>
      </c>
      <c r="N20" s="44" t="str">
        <f t="shared" ref="N20:N28" si="171">IF(K20+23*12&gt;=405,"第12月",IF(K20+23*13&gt;=405,"第13月",""))</f>
        <v/>
      </c>
      <c r="O20" s="44" t="str">
        <f t="shared" ref="O20:O28" si="172">IF(K20&lt;11.5,"天正",IF(K20+11.5&gt;=135,"天正",IF(K20+11.5+23*1&gt;=135,"第2月",IF(K20+11.5+23*2&gt;=135,"第3月",IF(K20+11.5+23*3&gt;=135,"第4月",IF(K20+11.5+23*4&gt;=135,"第5月",IF(K20+11.5+23*5&gt;=135,"第6月",)))))))</f>
        <v>第2月</v>
      </c>
      <c r="P20" s="44" t="str">
        <f t="shared" ref="P20:P28" si="173">IF(K20&lt;11.5,"第6月",IF(K20+11.5+23*5&gt;=270,"第6月",IF(K20+11.5+23*6&gt;=270,"第7月",IF(K20+11.5+23*7&gt;=270,"第8月",IF(K20+11.5+23*8&gt;=270,"第9月",IF(K20+11.5+23*9&gt;=270,"第10月",IF(K20+11.5+23*10&gt;=270,"第11月",IF(K20+11.5+23*11&gt;=270,"第12月",IF(K20+11.5+23*12&gt;=270,"第13月",)))))))))</f>
        <v>第8月</v>
      </c>
      <c r="Q20" s="44" t="str">
        <f t="shared" si="105"/>
        <v>第14月</v>
      </c>
      <c r="R20" s="44">
        <f t="shared" ref="R20:R28" si="174">QUOTIENT(F20*235,19)</f>
        <v>791</v>
      </c>
      <c r="S20" s="44">
        <f t="shared" ref="S20:S28" si="175">MOD(F20*235,19)</f>
        <v>11</v>
      </c>
      <c r="T20" s="44">
        <f t="shared" ref="T20:T28" si="176">QUOTIENT(R20*2392,81)</f>
        <v>23358</v>
      </c>
      <c r="U20" s="44">
        <f t="shared" ref="U20:U28" si="177">MOD(R20*2392,81)</f>
        <v>74</v>
      </c>
      <c r="V20" s="44">
        <f t="shared" ref="V20:V28" si="178">MOD(T20,60)</f>
        <v>18</v>
      </c>
      <c r="W20" s="44" t="str">
        <f>INDEX(干支!$H$2:$H$62,MATCH(V20+1,干支!$G$2:$G$62,0))</f>
        <v>壬午</v>
      </c>
      <c r="X20" s="44">
        <f t="shared" ref="X20:X28" si="179">V20+1</f>
        <v>19</v>
      </c>
      <c r="Y20" s="44">
        <f t="shared" ref="Y20:Y28" si="180">IF(U20+43&gt;=81,U20+43-81,U20+43)</f>
        <v>36</v>
      </c>
      <c r="Z20" s="44">
        <f t="shared" ref="Z20:Z28" si="181">IF(IF(U20+43&gt;=81,V20+29+1,V20+29)&gt;60,IF(U20+43&gt;=81,V20+29+1,V20+29)-60,IF(U20+43&gt;=81,V20+29+1,V20+29))</f>
        <v>48</v>
      </c>
      <c r="AA20" s="44" t="str">
        <f>INDEX(干支!$H$2:$H$62,MATCH(Z20+1,干支!$G$2:$G$62,0))</f>
        <v>壬子</v>
      </c>
      <c r="AB20" s="44">
        <f t="shared" ref="AB20:AB28" si="182">Z20+1</f>
        <v>49</v>
      </c>
      <c r="AC20" s="44">
        <f t="shared" ref="AC20:AC28" si="183">IF(Y20+43&gt;=81,Y20+43-81,Y20+43)</f>
        <v>79</v>
      </c>
      <c r="AD20" s="44">
        <f t="shared" ref="AD20:AD28" si="184">IF(IF(Y20+43&gt;=81,Z20+29+1,Z20+29)&gt;60,IF(Y20+43&gt;=81,Z20+29+1,Z20+29)-60,IF(Y20+43&gt;=81,Z20+29+1,Z20+29))</f>
        <v>17</v>
      </c>
      <c r="AE20" s="44" t="str">
        <f>INDEX(干支!$H$2:$H$62,MATCH(AD20+1,干支!$G$2:$G$62,0))</f>
        <v>辛巳</v>
      </c>
      <c r="AF20" s="44">
        <f t="shared" ref="AF20:AF28" si="185">AD20+1</f>
        <v>18</v>
      </c>
      <c r="AG20" s="44">
        <f t="shared" ref="AG20:AG28" si="186">IF(AC20+43&gt;=81,AC20+43-81,AC20+43)</f>
        <v>41</v>
      </c>
      <c r="AH20" s="44">
        <f t="shared" ref="AH20:AH28" si="187">IF(IF(AC20+43&gt;=81,AD20+29+1,AD20+29)&gt;60,IF(AC20+43&gt;=81,AD20+29+1,AD20+29)-60,IF(AC20+43&gt;=81,AD20+29+1,AD20+29))</f>
        <v>47</v>
      </c>
      <c r="AI20" s="44" t="str">
        <f>INDEX(干支!$H$2:$H$62,MATCH(AH20+1,干支!$G$2:$G$62,0))</f>
        <v>辛亥</v>
      </c>
      <c r="AJ20" s="44">
        <f t="shared" ref="AJ20:AJ28" si="188">AH20+1</f>
        <v>48</v>
      </c>
      <c r="AK20" s="44">
        <f t="shared" ref="AK20:AK28" si="189">IF(AG20+43&gt;=81,AG20+43-81,AG20+43)</f>
        <v>3</v>
      </c>
      <c r="AL20" s="44">
        <f t="shared" ref="AL20:AL28" si="190">IF(IF(AG20+43&gt;=81,AH20+29+1,AH20+29)&gt;60,IF(AG20+43&gt;=81,AH20+29+1,AH20+29)-60,IF(AG20+43&gt;=81,AH20+29+1,AH20+29))</f>
        <v>17</v>
      </c>
      <c r="AM20" s="44" t="str">
        <f>INDEX(干支!$H$2:$H$62,MATCH(AL20+1,干支!$G$2:$G$62,0))</f>
        <v>辛巳</v>
      </c>
      <c r="AN20" s="44">
        <f t="shared" ref="AN20:AN28" si="191">AL20+1</f>
        <v>18</v>
      </c>
      <c r="AO20" s="44">
        <f t="shared" ref="AO20:AO28" si="192">IF(AK20+43&gt;=81,AK20+43-81,AK20+43)</f>
        <v>46</v>
      </c>
      <c r="AP20" s="44">
        <f t="shared" ref="AP20:AP28" si="193">IF(IF(AK20+43&gt;=81,AL20+29+1,AL20+29)&gt;60,IF(AK20+43&gt;=81,AL20+29+1,AL20+29)-60,IF(AK20+43&gt;=81,AL20+29+1,AL20+29))</f>
        <v>46</v>
      </c>
      <c r="AQ20" s="44" t="str">
        <f>INDEX(干支!$H$2:$H$62,MATCH(AP20+1,干支!$G$2:$G$62,0))</f>
        <v>庚戌</v>
      </c>
      <c r="AR20" s="44">
        <f t="shared" ref="AR20:AR28" si="194">AP20+1</f>
        <v>47</v>
      </c>
      <c r="AS20" s="44">
        <f t="shared" ref="AS20:AS28" si="195">IF(AO20+43&gt;=81,AO20+43-81,AO20+43)</f>
        <v>8</v>
      </c>
      <c r="AT20" s="44">
        <f t="shared" ref="AT20:AT28" si="196">IF(IF(AO20+43&gt;=81,AP20+29+1,AP20+29)&gt;60,IF(AO20+43&gt;=81,AP20+29+1,AP20+29)-60,IF(AO20+43&gt;=81,AP20+29+1,AP20+29))</f>
        <v>16</v>
      </c>
      <c r="AU20" s="44" t="str">
        <f>INDEX(干支!$H$2:$H$62,MATCH(AT20+1,干支!$G$2:$G$62,0))</f>
        <v>庚辰</v>
      </c>
      <c r="AV20" s="44">
        <f t="shared" ref="AV20:AV28" si="197">AT20+1</f>
        <v>17</v>
      </c>
      <c r="AW20" s="44">
        <f t="shared" ref="AW20:AW28" si="198">IF(AS20+43&gt;=81,AS20+43-81,AS20+43)</f>
        <v>51</v>
      </c>
      <c r="AX20" s="44">
        <f t="shared" ref="AX20:AX28" si="199">IF(IF(AS20+43&gt;=81,AT20+29+1,AT20+29)&gt;60,IF(AS20+43&gt;=81,AT20+29+1,AT20+29)-60,IF(AS20+43&gt;=81,AT20+29+1,AT20+29))</f>
        <v>45</v>
      </c>
      <c r="AY20" s="44" t="str">
        <f>INDEX(干支!$H$2:$H$62,MATCH(AX20+1,干支!$G$2:$G$62,0))</f>
        <v>己酉</v>
      </c>
      <c r="AZ20" s="44">
        <f t="shared" ref="AZ20:AZ28" si="200">AX20+1</f>
        <v>46</v>
      </c>
      <c r="BA20" s="44">
        <f t="shared" ref="BA20:BA28" si="201">IF(AW20+43&gt;=81,AW20+43-81,AW20+43)</f>
        <v>13</v>
      </c>
      <c r="BB20" s="44">
        <f t="shared" ref="BB20:BB28" si="202">IF(IF(AW20+43&gt;=81,AX20+29+1,AX20+29)&gt;60,IF(AW20+43&gt;=81,AX20+29+1,AX20+29)-60,IF(AW20+43&gt;=81,AX20+29+1,AX20+29))</f>
        <v>15</v>
      </c>
      <c r="BC20" s="44" t="str">
        <f>INDEX(干支!$H$2:$H$62,MATCH(BB20+1,干支!$G$2:$G$62,0))</f>
        <v>己卯</v>
      </c>
      <c r="BD20" s="44">
        <f t="shared" ref="BD20:BD28" si="203">BB20+1</f>
        <v>16</v>
      </c>
      <c r="BE20" s="44">
        <f t="shared" ref="BE20:BE28" si="204">IF(BA20+43&gt;=81,BA20+43-81,BA20+43)</f>
        <v>56</v>
      </c>
      <c r="BF20" s="44">
        <f t="shared" ref="BF20:BF28" si="205">IF(IF(BA20+43&gt;=81,BB20+29+1,BB20+29)&gt;60,IF(BA20+43&gt;=81,BB20+29+1,BB20+29)-60,IF(BA20+43&gt;=81,BB20+29+1,BB20+29))</f>
        <v>44</v>
      </c>
      <c r="BG20" s="44" t="str">
        <f>INDEX(干支!$H$2:$H$62,MATCH(BF20+1,干支!$G$2:$G$62,0))</f>
        <v>戊申</v>
      </c>
      <c r="BH20" s="44">
        <f t="shared" ref="BH20:BH28" si="206">BF20+1</f>
        <v>45</v>
      </c>
      <c r="BI20" s="44">
        <f t="shared" ref="BI20:BI28" si="207">IF(BE20+43&gt;=81,BE20+43-81,BE20+43)</f>
        <v>18</v>
      </c>
      <c r="BJ20" s="44">
        <f t="shared" ref="BJ20:BJ28" si="208">IF(IF(BE20+43&gt;=81,BF20+29+1,BF20+29)&gt;60,IF(BE20+43&gt;=81,BF20+29+1,BF20+29)-60,IF(BE20+43&gt;=81,BF20+29+1,BF20+29))</f>
        <v>14</v>
      </c>
      <c r="BK20" s="44" t="str">
        <f>INDEX(干支!$H$2:$H$62,MATCH(BJ20+1,干支!$G$2:$G$62,0))</f>
        <v>戊寅</v>
      </c>
      <c r="BL20" s="44">
        <f t="shared" ref="BL20:BL28" si="209">BJ20+1</f>
        <v>15</v>
      </c>
      <c r="BM20" s="44">
        <f t="shared" ref="BM20:BM28" si="210">IF(BI20+43&gt;=81,BI20+43-81,BI20+43)</f>
        <v>61</v>
      </c>
      <c r="BN20" s="44">
        <f t="shared" ref="BN20:BN28" si="211">IF(IF(BI20+43&gt;=81,BJ20+29+1,BJ20+29)&gt;60,IF(BI20+43&gt;=81,BJ20+29+1,BJ20+29)-60,IF(BI20+43&gt;=81,BJ20+29+1,BJ20+29))</f>
        <v>43</v>
      </c>
      <c r="BO20" s="44" t="str">
        <f>INDEX(干支!$H$2:$H$62,MATCH(BN20+1,干支!$G$2:$G$62,0))</f>
        <v>丁未</v>
      </c>
      <c r="BP20" s="44">
        <f t="shared" ref="BP20:BP28" si="212">BN20+1</f>
        <v>44</v>
      </c>
      <c r="BQ20" s="44">
        <f t="shared" ref="BQ20:BQ28" si="213">IF(BM20+43&gt;=81,BM20+43-81,BM20+43)</f>
        <v>23</v>
      </c>
      <c r="BR20" s="44">
        <f t="shared" ref="BR20:BR28" si="214">IF(IF(BM20+43&gt;=81,BN20+29+1,BN20+29)&gt;60,IF(BM20+43&gt;=81,BN20+29+1,BN20+29)-60,IF(BM20+43&gt;=81,BN20+29+1,BN20+29))</f>
        <v>13</v>
      </c>
      <c r="BS20" s="44" t="str">
        <f>INDEX(干支!$H$2:$H$62,MATCH(BR20+1,干支!$G$2:$G$62,0))</f>
        <v>丁丑</v>
      </c>
      <c r="BT20" s="44">
        <f t="shared" ref="BT20:BT28" si="215">BR20+1</f>
        <v>14</v>
      </c>
      <c r="BU20" s="44">
        <f t="shared" ref="BU20:BU28" si="216">IF(BQ20+43&gt;=81,BQ20+43-81,BQ20+43)</f>
        <v>66</v>
      </c>
      <c r="BV20" s="44">
        <f t="shared" ref="BV20:BV28" si="217">IF(IF(BQ20+43&gt;=81,BR20+29+1,BR20+29)&gt;60,IF(BQ20+43&gt;=81,BR20+29+1,BR20+29)-60,IF(BQ20+43&gt;=81,BR20+29+1,BR20+29))</f>
        <v>42</v>
      </c>
      <c r="BW20" s="44" t="str">
        <f>INDEX(干支!$H$2:$H$62,MATCH(BV20+1,干支!$G$2:$G$62,0))</f>
        <v>丙午</v>
      </c>
      <c r="BX20" s="44">
        <f t="shared" ref="BX20:BX28" si="218">BV20+1</f>
        <v>43</v>
      </c>
      <c r="BY20" s="44">
        <f t="shared" ref="BY20:BY28" si="219">IF(BU20+43&gt;=81,BU20+43-81,BU20+43)</f>
        <v>28</v>
      </c>
      <c r="BZ20" s="44">
        <f t="shared" ref="BZ20:BZ28" si="220">IF(IF(BU20+43&gt;=81,BV20+29+1,BV20+29)&gt;60,IF(BU20+43&gt;=81,BV20+29+1,BV20+29)-60,IF(BU20+43&gt;=81,BV20+29+1,BV20+29))</f>
        <v>12</v>
      </c>
      <c r="CA20" s="44" t="str">
        <f>INDEX(干支!$H$2:$H$62,MATCH(BZ20+1,干支!$G$2:$G$62,0))</f>
        <v>丙子</v>
      </c>
      <c r="CB20" s="44">
        <f t="shared" ref="CB20:CB28" si="221">BZ20+1</f>
        <v>13</v>
      </c>
    </row>
    <row r="21" spans="1:80">
      <c r="A21" s="45" t="s">
        <v>354</v>
      </c>
      <c r="D21" s="44">
        <v>34</v>
      </c>
      <c r="E21" s="44">
        <f t="shared" si="163"/>
        <v>143198</v>
      </c>
      <c r="F21" s="44">
        <f t="shared" si="164"/>
        <v>70</v>
      </c>
      <c r="G21" s="44" t="str">
        <f t="shared" si="165"/>
        <v>有</v>
      </c>
      <c r="H21" s="44" t="str">
        <f t="shared" si="48"/>
        <v>閏5月</v>
      </c>
      <c r="I21" s="44">
        <f t="shared" si="166"/>
        <v>865</v>
      </c>
      <c r="J21" s="44">
        <f t="shared" si="167"/>
        <v>147</v>
      </c>
      <c r="K21" s="44">
        <f t="shared" si="168"/>
        <v>50</v>
      </c>
      <c r="L21" s="44" t="str">
        <f t="shared" si="169"/>
        <v>第4月</v>
      </c>
      <c r="M21" s="44" t="str">
        <f t="shared" si="170"/>
        <v>第10月</v>
      </c>
      <c r="N21" s="44" t="str">
        <f t="shared" si="171"/>
        <v/>
      </c>
      <c r="O21" s="44" t="str">
        <f t="shared" si="172"/>
        <v>第5月</v>
      </c>
      <c r="P21" s="44" t="str">
        <f t="shared" si="173"/>
        <v>第11月</v>
      </c>
      <c r="Q21" s="44" t="str">
        <f t="shared" si="105"/>
        <v/>
      </c>
      <c r="R21" s="44">
        <f t="shared" si="174"/>
        <v>865</v>
      </c>
      <c r="S21" s="44">
        <f t="shared" si="175"/>
        <v>15</v>
      </c>
      <c r="T21" s="44">
        <f t="shared" si="176"/>
        <v>25544</v>
      </c>
      <c r="U21" s="44">
        <f t="shared" si="177"/>
        <v>16</v>
      </c>
      <c r="V21" s="44">
        <f t="shared" si="178"/>
        <v>44</v>
      </c>
      <c r="W21" s="44" t="str">
        <f>INDEX(干支!$H$2:$H$62,MATCH(V21+1,干支!$G$2:$G$62,0))</f>
        <v>戊申</v>
      </c>
      <c r="X21" s="44">
        <f t="shared" si="179"/>
        <v>45</v>
      </c>
      <c r="Y21" s="44">
        <f t="shared" si="180"/>
        <v>59</v>
      </c>
      <c r="Z21" s="44">
        <f t="shared" si="181"/>
        <v>13</v>
      </c>
      <c r="AA21" s="44" t="str">
        <f>INDEX(干支!$H$2:$H$62,MATCH(Z21+1,干支!$G$2:$G$62,0))</f>
        <v>丁丑</v>
      </c>
      <c r="AB21" s="44">
        <f t="shared" si="182"/>
        <v>14</v>
      </c>
      <c r="AC21" s="44">
        <f t="shared" si="183"/>
        <v>21</v>
      </c>
      <c r="AD21" s="44">
        <f t="shared" si="184"/>
        <v>43</v>
      </c>
      <c r="AE21" s="44" t="str">
        <f>INDEX(干支!$H$2:$H$62,MATCH(AD21+1,干支!$G$2:$G$62,0))</f>
        <v>丁未</v>
      </c>
      <c r="AF21" s="44">
        <f t="shared" si="185"/>
        <v>44</v>
      </c>
      <c r="AG21" s="44">
        <f t="shared" si="186"/>
        <v>64</v>
      </c>
      <c r="AH21" s="44">
        <f t="shared" si="187"/>
        <v>12</v>
      </c>
      <c r="AI21" s="44" t="str">
        <f>INDEX(干支!$H$2:$H$62,MATCH(AH21+1,干支!$G$2:$G$62,0))</f>
        <v>丙子</v>
      </c>
      <c r="AJ21" s="44">
        <f t="shared" si="188"/>
        <v>13</v>
      </c>
      <c r="AK21" s="44">
        <f t="shared" si="189"/>
        <v>26</v>
      </c>
      <c r="AL21" s="44">
        <f t="shared" si="190"/>
        <v>42</v>
      </c>
      <c r="AM21" s="44" t="str">
        <f>INDEX(干支!$H$2:$H$62,MATCH(AL21+1,干支!$G$2:$G$62,0))</f>
        <v>丙午</v>
      </c>
      <c r="AN21" s="44">
        <f t="shared" si="191"/>
        <v>43</v>
      </c>
      <c r="AO21" s="44">
        <f t="shared" si="192"/>
        <v>69</v>
      </c>
      <c r="AP21" s="44">
        <f t="shared" si="193"/>
        <v>11</v>
      </c>
      <c r="AQ21" s="44" t="str">
        <f>INDEX(干支!$H$2:$H$62,MATCH(AP21+1,干支!$G$2:$G$62,0))</f>
        <v>乙亥</v>
      </c>
      <c r="AR21" s="44">
        <f t="shared" si="194"/>
        <v>12</v>
      </c>
      <c r="AS21" s="44">
        <f t="shared" si="195"/>
        <v>31</v>
      </c>
      <c r="AT21" s="44">
        <f t="shared" si="196"/>
        <v>41</v>
      </c>
      <c r="AU21" s="44" t="str">
        <f>INDEX(干支!$H$2:$H$62,MATCH(AT21+1,干支!$G$2:$G$62,0))</f>
        <v>乙巳</v>
      </c>
      <c r="AV21" s="44">
        <f t="shared" si="197"/>
        <v>42</v>
      </c>
      <c r="AW21" s="44">
        <f t="shared" si="198"/>
        <v>74</v>
      </c>
      <c r="AX21" s="44">
        <f t="shared" si="199"/>
        <v>10</v>
      </c>
      <c r="AY21" s="44" t="str">
        <f>INDEX(干支!$H$2:$H$62,MATCH(AX21+1,干支!$G$2:$G$62,0))</f>
        <v>甲戌</v>
      </c>
      <c r="AZ21" s="44">
        <f t="shared" si="200"/>
        <v>11</v>
      </c>
      <c r="BA21" s="44">
        <f t="shared" si="201"/>
        <v>36</v>
      </c>
      <c r="BB21" s="44">
        <f t="shared" si="202"/>
        <v>40</v>
      </c>
      <c r="BC21" s="44" t="str">
        <f>INDEX(干支!$H$2:$H$62,MATCH(BB21+1,干支!$G$2:$G$62,0))</f>
        <v>甲辰</v>
      </c>
      <c r="BD21" s="44">
        <f t="shared" si="203"/>
        <v>41</v>
      </c>
      <c r="BE21" s="44">
        <f t="shared" si="204"/>
        <v>79</v>
      </c>
      <c r="BF21" s="44">
        <f t="shared" si="205"/>
        <v>9</v>
      </c>
      <c r="BG21" s="44" t="str">
        <f>INDEX(干支!$H$2:$H$62,MATCH(BF21+1,干支!$G$2:$G$62,0))</f>
        <v>癸酉</v>
      </c>
      <c r="BH21" s="44">
        <f t="shared" si="206"/>
        <v>10</v>
      </c>
      <c r="BI21" s="44">
        <f t="shared" si="207"/>
        <v>41</v>
      </c>
      <c r="BJ21" s="44">
        <f t="shared" si="208"/>
        <v>39</v>
      </c>
      <c r="BK21" s="44" t="str">
        <f>INDEX(干支!$H$2:$H$62,MATCH(BJ21+1,干支!$G$2:$G$62,0))</f>
        <v>癸卯</v>
      </c>
      <c r="BL21" s="44">
        <f t="shared" si="209"/>
        <v>40</v>
      </c>
      <c r="BM21" s="44">
        <f t="shared" si="210"/>
        <v>3</v>
      </c>
      <c r="BN21" s="44">
        <f t="shared" si="211"/>
        <v>9</v>
      </c>
      <c r="BO21" s="44" t="str">
        <f>INDEX(干支!$H$2:$H$62,MATCH(BN21+1,干支!$G$2:$G$62,0))</f>
        <v>癸酉</v>
      </c>
      <c r="BP21" s="44">
        <f t="shared" si="212"/>
        <v>10</v>
      </c>
      <c r="BQ21" s="44">
        <f t="shared" si="213"/>
        <v>46</v>
      </c>
      <c r="BR21" s="44">
        <f t="shared" si="214"/>
        <v>38</v>
      </c>
      <c r="BS21" s="44" t="str">
        <f>INDEX(干支!$H$2:$H$62,MATCH(BR21+1,干支!$G$2:$G$62,0))</f>
        <v>壬寅</v>
      </c>
      <c r="BT21" s="44">
        <f t="shared" si="215"/>
        <v>39</v>
      </c>
      <c r="BU21" s="44">
        <f t="shared" si="216"/>
        <v>8</v>
      </c>
      <c r="BV21" s="44">
        <f t="shared" si="217"/>
        <v>8</v>
      </c>
      <c r="BW21" s="44" t="str">
        <f>INDEX(干支!$H$2:$H$62,MATCH(BV21+1,干支!$G$2:$G$62,0))</f>
        <v>壬申</v>
      </c>
      <c r="BX21" s="44">
        <f t="shared" si="218"/>
        <v>9</v>
      </c>
      <c r="BY21" s="44">
        <f t="shared" si="219"/>
        <v>51</v>
      </c>
      <c r="BZ21" s="44">
        <f t="shared" si="220"/>
        <v>37</v>
      </c>
      <c r="CA21" s="44" t="str">
        <f>INDEX(干支!$H$2:$H$62,MATCH(BZ21+1,干支!$G$2:$G$62,0))</f>
        <v>辛丑</v>
      </c>
      <c r="CB21" s="44">
        <f t="shared" si="221"/>
        <v>38</v>
      </c>
    </row>
    <row r="22" spans="1:80">
      <c r="A22" s="45" t="s">
        <v>359</v>
      </c>
      <c r="D22" s="44">
        <v>30</v>
      </c>
      <c r="E22" s="44">
        <f t="shared" si="163"/>
        <v>143202</v>
      </c>
      <c r="F22" s="44">
        <f t="shared" si="164"/>
        <v>74</v>
      </c>
      <c r="G22" s="44" t="str">
        <f t="shared" si="165"/>
        <v/>
      </c>
      <c r="H22" s="44" t="str">
        <f t="shared" si="48"/>
        <v/>
      </c>
      <c r="I22" s="44">
        <f t="shared" si="166"/>
        <v>915</v>
      </c>
      <c r="J22" s="44">
        <f t="shared" si="167"/>
        <v>155</v>
      </c>
      <c r="K22" s="44">
        <f t="shared" si="168"/>
        <v>120</v>
      </c>
      <c r="L22" s="44" t="str">
        <f t="shared" si="169"/>
        <v>天正</v>
      </c>
      <c r="M22" s="44" t="str">
        <f t="shared" si="170"/>
        <v>第7月</v>
      </c>
      <c r="N22" s="44" t="str">
        <f t="shared" si="171"/>
        <v>第13月</v>
      </c>
      <c r="O22" s="44" t="str">
        <f t="shared" si="172"/>
        <v>第2月</v>
      </c>
      <c r="P22" s="44" t="str">
        <f t="shared" si="173"/>
        <v>第8月</v>
      </c>
      <c r="Q22" s="44" t="str">
        <f t="shared" si="105"/>
        <v>第13月</v>
      </c>
      <c r="R22" s="44">
        <f t="shared" si="174"/>
        <v>915</v>
      </c>
      <c r="S22" s="44">
        <f t="shared" si="175"/>
        <v>5</v>
      </c>
      <c r="T22" s="44">
        <f t="shared" si="176"/>
        <v>27020</v>
      </c>
      <c r="U22" s="44">
        <f t="shared" si="177"/>
        <v>60</v>
      </c>
      <c r="V22" s="44">
        <f t="shared" si="178"/>
        <v>20</v>
      </c>
      <c r="W22" s="44" t="str">
        <f>INDEX(干支!$H$2:$H$62,MATCH(V22+1,干支!$G$2:$G$62,0))</f>
        <v>甲申</v>
      </c>
      <c r="X22" s="44">
        <f t="shared" si="179"/>
        <v>21</v>
      </c>
      <c r="Y22" s="44">
        <f t="shared" si="180"/>
        <v>22</v>
      </c>
      <c r="Z22" s="44">
        <f t="shared" si="181"/>
        <v>50</v>
      </c>
      <c r="AA22" s="44" t="str">
        <f>INDEX(干支!$H$2:$H$62,MATCH(Z22+1,干支!$G$2:$G$62,0))</f>
        <v>甲寅</v>
      </c>
      <c r="AB22" s="44">
        <f t="shared" si="182"/>
        <v>51</v>
      </c>
      <c r="AC22" s="44">
        <f t="shared" si="183"/>
        <v>65</v>
      </c>
      <c r="AD22" s="44">
        <f t="shared" si="184"/>
        <v>19</v>
      </c>
      <c r="AE22" s="44" t="str">
        <f>INDEX(干支!$H$2:$H$62,MATCH(AD22+1,干支!$G$2:$G$62,0))</f>
        <v>癸未</v>
      </c>
      <c r="AF22" s="44">
        <f t="shared" si="185"/>
        <v>20</v>
      </c>
      <c r="AG22" s="44">
        <f t="shared" si="186"/>
        <v>27</v>
      </c>
      <c r="AH22" s="44">
        <f t="shared" si="187"/>
        <v>49</v>
      </c>
      <c r="AI22" s="44" t="str">
        <f>INDEX(干支!$H$2:$H$62,MATCH(AH22+1,干支!$G$2:$G$62,0))</f>
        <v>癸丑</v>
      </c>
      <c r="AJ22" s="44">
        <f t="shared" si="188"/>
        <v>50</v>
      </c>
      <c r="AK22" s="44">
        <f t="shared" si="189"/>
        <v>70</v>
      </c>
      <c r="AL22" s="44">
        <f t="shared" si="190"/>
        <v>18</v>
      </c>
      <c r="AM22" s="44" t="str">
        <f>INDEX(干支!$H$2:$H$62,MATCH(AL22+1,干支!$G$2:$G$62,0))</f>
        <v>壬午</v>
      </c>
      <c r="AN22" s="44">
        <f t="shared" si="191"/>
        <v>19</v>
      </c>
      <c r="AO22" s="44">
        <f t="shared" si="192"/>
        <v>32</v>
      </c>
      <c r="AP22" s="44">
        <f t="shared" si="193"/>
        <v>48</v>
      </c>
      <c r="AQ22" s="44" t="str">
        <f>INDEX(干支!$H$2:$H$62,MATCH(AP22+1,干支!$G$2:$G$62,0))</f>
        <v>壬子</v>
      </c>
      <c r="AR22" s="44">
        <f t="shared" si="194"/>
        <v>49</v>
      </c>
      <c r="AS22" s="44">
        <f t="shared" si="195"/>
        <v>75</v>
      </c>
      <c r="AT22" s="44">
        <f t="shared" si="196"/>
        <v>17</v>
      </c>
      <c r="AU22" s="44" t="str">
        <f>INDEX(干支!$H$2:$H$62,MATCH(AT22+1,干支!$G$2:$G$62,0))</f>
        <v>辛巳</v>
      </c>
      <c r="AV22" s="44">
        <f t="shared" si="197"/>
        <v>18</v>
      </c>
      <c r="AW22" s="44">
        <f t="shared" si="198"/>
        <v>37</v>
      </c>
      <c r="AX22" s="44">
        <f t="shared" si="199"/>
        <v>47</v>
      </c>
      <c r="AY22" s="44" t="str">
        <f>INDEX(干支!$H$2:$H$62,MATCH(AX22+1,干支!$G$2:$G$62,0))</f>
        <v>辛亥</v>
      </c>
      <c r="AZ22" s="44">
        <f t="shared" si="200"/>
        <v>48</v>
      </c>
      <c r="BA22" s="44">
        <f t="shared" si="201"/>
        <v>80</v>
      </c>
      <c r="BB22" s="44">
        <f t="shared" si="202"/>
        <v>16</v>
      </c>
      <c r="BC22" s="44" t="str">
        <f>INDEX(干支!$H$2:$H$62,MATCH(BB22+1,干支!$G$2:$G$62,0))</f>
        <v>庚辰</v>
      </c>
      <c r="BD22" s="44">
        <f t="shared" si="203"/>
        <v>17</v>
      </c>
      <c r="BE22" s="44">
        <f t="shared" si="204"/>
        <v>42</v>
      </c>
      <c r="BF22" s="44">
        <f t="shared" si="205"/>
        <v>46</v>
      </c>
      <c r="BG22" s="44" t="str">
        <f>INDEX(干支!$H$2:$H$62,MATCH(BF22+1,干支!$G$2:$G$62,0))</f>
        <v>庚戌</v>
      </c>
      <c r="BH22" s="44">
        <f t="shared" si="206"/>
        <v>47</v>
      </c>
      <c r="BI22" s="44">
        <f t="shared" si="207"/>
        <v>4</v>
      </c>
      <c r="BJ22" s="44">
        <f t="shared" si="208"/>
        <v>16</v>
      </c>
      <c r="BK22" s="44" t="str">
        <f>INDEX(干支!$H$2:$H$62,MATCH(BJ22+1,干支!$G$2:$G$62,0))</f>
        <v>庚辰</v>
      </c>
      <c r="BL22" s="44">
        <f t="shared" si="209"/>
        <v>17</v>
      </c>
      <c r="BM22" s="44">
        <f t="shared" si="210"/>
        <v>47</v>
      </c>
      <c r="BN22" s="44">
        <f t="shared" si="211"/>
        <v>45</v>
      </c>
      <c r="BO22" s="44" t="str">
        <f>INDEX(干支!$H$2:$H$62,MATCH(BN22+1,干支!$G$2:$G$62,0))</f>
        <v>己酉</v>
      </c>
      <c r="BP22" s="44">
        <f t="shared" si="212"/>
        <v>46</v>
      </c>
      <c r="BQ22" s="44">
        <f t="shared" si="213"/>
        <v>9</v>
      </c>
      <c r="BR22" s="44">
        <f t="shared" si="214"/>
        <v>15</v>
      </c>
      <c r="BS22" s="44" t="str">
        <f>INDEX(干支!$H$2:$H$62,MATCH(BR22+1,干支!$G$2:$G$62,0))</f>
        <v>己卯</v>
      </c>
      <c r="BT22" s="44">
        <f t="shared" si="215"/>
        <v>16</v>
      </c>
      <c r="BU22" s="44">
        <f t="shared" si="216"/>
        <v>52</v>
      </c>
      <c r="BV22" s="44">
        <f t="shared" si="217"/>
        <v>44</v>
      </c>
      <c r="BW22" s="44" t="str">
        <f>INDEX(干支!$H$2:$H$62,MATCH(BV22+1,干支!$G$2:$G$62,0))</f>
        <v>戊申</v>
      </c>
      <c r="BX22" s="44">
        <f t="shared" si="218"/>
        <v>45</v>
      </c>
      <c r="BY22" s="44">
        <f t="shared" si="219"/>
        <v>14</v>
      </c>
      <c r="BZ22" s="44">
        <f t="shared" si="220"/>
        <v>14</v>
      </c>
      <c r="CA22" s="44" t="str">
        <f>INDEX(干支!$H$2:$H$62,MATCH(BZ22+1,干支!$G$2:$G$62,0))</f>
        <v>戊寅</v>
      </c>
      <c r="CB22" s="44">
        <f t="shared" si="221"/>
        <v>15</v>
      </c>
    </row>
    <row r="23" spans="1:80">
      <c r="A23" s="45" t="s">
        <v>509</v>
      </c>
      <c r="D23" s="44">
        <v>29</v>
      </c>
      <c r="E23" s="44">
        <f t="shared" si="163"/>
        <v>143203</v>
      </c>
      <c r="F23" s="44">
        <f t="shared" si="164"/>
        <v>75</v>
      </c>
      <c r="G23" s="44" t="str">
        <f t="shared" si="165"/>
        <v>有</v>
      </c>
      <c r="H23" s="44" t="str">
        <f t="shared" si="48"/>
        <v>閏10月</v>
      </c>
      <c r="I23" s="44">
        <f t="shared" si="166"/>
        <v>927</v>
      </c>
      <c r="J23" s="44">
        <f t="shared" si="167"/>
        <v>157</v>
      </c>
      <c r="K23" s="44">
        <f t="shared" si="168"/>
        <v>126</v>
      </c>
      <c r="L23" s="44" t="str">
        <f t="shared" si="169"/>
        <v>天正</v>
      </c>
      <c r="M23" s="44" t="str">
        <f t="shared" si="170"/>
        <v>第7月</v>
      </c>
      <c r="N23" s="44" t="str">
        <f t="shared" si="171"/>
        <v>第13月</v>
      </c>
      <c r="O23" s="44" t="str">
        <f t="shared" si="172"/>
        <v>天正</v>
      </c>
      <c r="P23" s="44" t="str">
        <f t="shared" si="173"/>
        <v>第7月</v>
      </c>
      <c r="Q23" s="44" t="str">
        <f t="shared" si="105"/>
        <v>第13月</v>
      </c>
      <c r="R23" s="44">
        <f t="shared" si="174"/>
        <v>927</v>
      </c>
      <c r="S23" s="44">
        <f t="shared" si="175"/>
        <v>12</v>
      </c>
      <c r="T23" s="44">
        <f t="shared" si="176"/>
        <v>27375</v>
      </c>
      <c r="U23" s="44">
        <f t="shared" si="177"/>
        <v>9</v>
      </c>
      <c r="V23" s="44">
        <f t="shared" si="178"/>
        <v>15</v>
      </c>
      <c r="W23" s="44" t="str">
        <f>INDEX(干支!$H$2:$H$62,MATCH(V23+1,干支!$G$2:$G$62,0))</f>
        <v>己卯</v>
      </c>
      <c r="X23" s="44">
        <f t="shared" si="179"/>
        <v>16</v>
      </c>
      <c r="Y23" s="44">
        <f t="shared" si="180"/>
        <v>52</v>
      </c>
      <c r="Z23" s="44">
        <f t="shared" si="181"/>
        <v>44</v>
      </c>
      <c r="AA23" s="44" t="str">
        <f>INDEX(干支!$H$2:$H$62,MATCH(Z23+1,干支!$G$2:$G$62,0))</f>
        <v>戊申</v>
      </c>
      <c r="AB23" s="44">
        <f t="shared" si="182"/>
        <v>45</v>
      </c>
      <c r="AC23" s="44">
        <f t="shared" si="183"/>
        <v>14</v>
      </c>
      <c r="AD23" s="44">
        <f t="shared" si="184"/>
        <v>14</v>
      </c>
      <c r="AE23" s="44" t="str">
        <f>INDEX(干支!$H$2:$H$62,MATCH(AD23+1,干支!$G$2:$G$62,0))</f>
        <v>戊寅</v>
      </c>
      <c r="AF23" s="44">
        <f t="shared" si="185"/>
        <v>15</v>
      </c>
      <c r="AG23" s="44">
        <f t="shared" si="186"/>
        <v>57</v>
      </c>
      <c r="AH23" s="44">
        <f t="shared" si="187"/>
        <v>43</v>
      </c>
      <c r="AI23" s="44" t="str">
        <f>INDEX(干支!$H$2:$H$62,MATCH(AH23+1,干支!$G$2:$G$62,0))</f>
        <v>丁未</v>
      </c>
      <c r="AJ23" s="44">
        <f t="shared" si="188"/>
        <v>44</v>
      </c>
      <c r="AK23" s="44">
        <f t="shared" si="189"/>
        <v>19</v>
      </c>
      <c r="AL23" s="44">
        <f t="shared" si="190"/>
        <v>13</v>
      </c>
      <c r="AM23" s="44" t="str">
        <f>INDEX(干支!$H$2:$H$62,MATCH(AL23+1,干支!$G$2:$G$62,0))</f>
        <v>丁丑</v>
      </c>
      <c r="AN23" s="44">
        <f t="shared" si="191"/>
        <v>14</v>
      </c>
      <c r="AO23" s="44">
        <f t="shared" si="192"/>
        <v>62</v>
      </c>
      <c r="AP23" s="44">
        <f t="shared" si="193"/>
        <v>42</v>
      </c>
      <c r="AQ23" s="44" t="str">
        <f>INDEX(干支!$H$2:$H$62,MATCH(AP23+1,干支!$G$2:$G$62,0))</f>
        <v>丙午</v>
      </c>
      <c r="AR23" s="44">
        <f t="shared" si="194"/>
        <v>43</v>
      </c>
      <c r="AS23" s="44">
        <f t="shared" si="195"/>
        <v>24</v>
      </c>
      <c r="AT23" s="44">
        <f t="shared" si="196"/>
        <v>12</v>
      </c>
      <c r="AU23" s="44" t="str">
        <f>INDEX(干支!$H$2:$H$62,MATCH(AT23+1,干支!$G$2:$G$62,0))</f>
        <v>丙子</v>
      </c>
      <c r="AV23" s="44">
        <f t="shared" si="197"/>
        <v>13</v>
      </c>
      <c r="AW23" s="44">
        <f t="shared" si="198"/>
        <v>67</v>
      </c>
      <c r="AX23" s="44">
        <f t="shared" si="199"/>
        <v>41</v>
      </c>
      <c r="AY23" s="44" t="str">
        <f>INDEX(干支!$H$2:$H$62,MATCH(AX23+1,干支!$G$2:$G$62,0))</f>
        <v>乙巳</v>
      </c>
      <c r="AZ23" s="44">
        <f t="shared" si="200"/>
        <v>42</v>
      </c>
      <c r="BA23" s="44">
        <f t="shared" si="201"/>
        <v>29</v>
      </c>
      <c r="BB23" s="44">
        <f t="shared" si="202"/>
        <v>11</v>
      </c>
      <c r="BC23" s="44" t="str">
        <f>INDEX(干支!$H$2:$H$62,MATCH(BB23+1,干支!$G$2:$G$62,0))</f>
        <v>乙亥</v>
      </c>
      <c r="BD23" s="44">
        <f t="shared" si="203"/>
        <v>12</v>
      </c>
      <c r="BE23" s="44">
        <f t="shared" si="204"/>
        <v>72</v>
      </c>
      <c r="BF23" s="44">
        <f t="shared" si="205"/>
        <v>40</v>
      </c>
      <c r="BG23" s="44" t="str">
        <f>INDEX(干支!$H$2:$H$62,MATCH(BF23+1,干支!$G$2:$G$62,0))</f>
        <v>甲辰</v>
      </c>
      <c r="BH23" s="44">
        <f t="shared" si="206"/>
        <v>41</v>
      </c>
      <c r="BI23" s="44">
        <f t="shared" si="207"/>
        <v>34</v>
      </c>
      <c r="BJ23" s="44">
        <f t="shared" si="208"/>
        <v>10</v>
      </c>
      <c r="BK23" s="44" t="str">
        <f>INDEX(干支!$H$2:$H$62,MATCH(BJ23+1,干支!$G$2:$G$62,0))</f>
        <v>甲戌</v>
      </c>
      <c r="BL23" s="44">
        <f t="shared" si="209"/>
        <v>11</v>
      </c>
      <c r="BM23" s="44">
        <f t="shared" si="210"/>
        <v>77</v>
      </c>
      <c r="BN23" s="44">
        <f t="shared" si="211"/>
        <v>39</v>
      </c>
      <c r="BO23" s="44" t="str">
        <f>INDEX(干支!$H$2:$H$62,MATCH(BN23+1,干支!$G$2:$G$62,0))</f>
        <v>癸卯</v>
      </c>
      <c r="BP23" s="44">
        <f t="shared" si="212"/>
        <v>40</v>
      </c>
      <c r="BQ23" s="44">
        <f t="shared" si="213"/>
        <v>39</v>
      </c>
      <c r="BR23" s="44">
        <f t="shared" si="214"/>
        <v>9</v>
      </c>
      <c r="BS23" s="44" t="str">
        <f>INDEX(干支!$H$2:$H$62,MATCH(BR23+1,干支!$G$2:$G$62,0))</f>
        <v>癸酉</v>
      </c>
      <c r="BT23" s="44">
        <f t="shared" si="215"/>
        <v>10</v>
      </c>
      <c r="BU23" s="44">
        <f t="shared" si="216"/>
        <v>1</v>
      </c>
      <c r="BV23" s="44">
        <f t="shared" si="217"/>
        <v>39</v>
      </c>
      <c r="BW23" s="44" t="str">
        <f>INDEX(干支!$H$2:$H$62,MATCH(BV23+1,干支!$G$2:$G$62,0))</f>
        <v>癸卯</v>
      </c>
      <c r="BX23" s="44">
        <f t="shared" si="218"/>
        <v>40</v>
      </c>
      <c r="BY23" s="44">
        <f t="shared" si="219"/>
        <v>44</v>
      </c>
      <c r="BZ23" s="44">
        <f t="shared" si="220"/>
        <v>8</v>
      </c>
      <c r="CA23" s="44" t="str">
        <f>INDEX(干支!$H$2:$H$62,MATCH(BZ23+1,干支!$G$2:$G$62,0))</f>
        <v>壬申</v>
      </c>
      <c r="CB23" s="44">
        <f t="shared" si="221"/>
        <v>9</v>
      </c>
    </row>
    <row r="24" spans="1:80">
      <c r="A24" s="45" t="s">
        <v>362</v>
      </c>
      <c r="D24" s="44">
        <v>28</v>
      </c>
      <c r="E24" s="44">
        <f t="shared" si="163"/>
        <v>143204</v>
      </c>
      <c r="F24" s="44">
        <f t="shared" si="164"/>
        <v>76</v>
      </c>
      <c r="G24" s="44" t="str">
        <f t="shared" si="165"/>
        <v/>
      </c>
      <c r="H24" s="44" t="str">
        <f t="shared" si="48"/>
        <v/>
      </c>
      <c r="I24" s="44">
        <f t="shared" si="166"/>
        <v>940</v>
      </c>
      <c r="J24" s="44">
        <f t="shared" si="167"/>
        <v>160</v>
      </c>
      <c r="K24" s="44">
        <f t="shared" si="168"/>
        <v>20</v>
      </c>
      <c r="L24" s="44" t="str">
        <f t="shared" si="169"/>
        <v>第5月</v>
      </c>
      <c r="M24" s="44" t="str">
        <f t="shared" si="170"/>
        <v>第11月</v>
      </c>
      <c r="N24" s="44" t="str">
        <f t="shared" si="171"/>
        <v/>
      </c>
      <c r="O24" s="44" t="str">
        <f t="shared" si="172"/>
        <v>第6月</v>
      </c>
      <c r="P24" s="44" t="str">
        <f t="shared" si="173"/>
        <v>第12月</v>
      </c>
      <c r="Q24" s="44" t="str">
        <f t="shared" si="105"/>
        <v/>
      </c>
      <c r="R24" s="44">
        <f t="shared" si="174"/>
        <v>940</v>
      </c>
      <c r="S24" s="44">
        <f t="shared" si="175"/>
        <v>0</v>
      </c>
      <c r="T24" s="44">
        <f t="shared" si="176"/>
        <v>27759</v>
      </c>
      <c r="U24" s="44">
        <f t="shared" si="177"/>
        <v>1</v>
      </c>
      <c r="V24" s="44">
        <f t="shared" si="178"/>
        <v>39</v>
      </c>
      <c r="W24" s="44" t="str">
        <f>INDEX(干支!$H$2:$H$62,MATCH(V24+1,干支!$G$2:$G$62,0))</f>
        <v>癸卯</v>
      </c>
      <c r="X24" s="44">
        <f t="shared" si="179"/>
        <v>40</v>
      </c>
      <c r="Y24" s="44">
        <f t="shared" si="180"/>
        <v>44</v>
      </c>
      <c r="Z24" s="44">
        <f t="shared" si="181"/>
        <v>8</v>
      </c>
      <c r="AA24" s="44" t="str">
        <f>INDEX(干支!$H$2:$H$62,MATCH(Z24+1,干支!$G$2:$G$62,0))</f>
        <v>壬申</v>
      </c>
      <c r="AB24" s="44">
        <f t="shared" si="182"/>
        <v>9</v>
      </c>
      <c r="AC24" s="44">
        <f t="shared" si="183"/>
        <v>6</v>
      </c>
      <c r="AD24" s="44">
        <f t="shared" si="184"/>
        <v>38</v>
      </c>
      <c r="AE24" s="44" t="str">
        <f>INDEX(干支!$H$2:$H$62,MATCH(AD24+1,干支!$G$2:$G$62,0))</f>
        <v>壬寅</v>
      </c>
      <c r="AF24" s="44">
        <f t="shared" si="185"/>
        <v>39</v>
      </c>
      <c r="AG24" s="44">
        <f t="shared" si="186"/>
        <v>49</v>
      </c>
      <c r="AH24" s="44">
        <f t="shared" si="187"/>
        <v>7</v>
      </c>
      <c r="AI24" s="44" t="str">
        <f>INDEX(干支!$H$2:$H$62,MATCH(AH24+1,干支!$G$2:$G$62,0))</f>
        <v>辛未</v>
      </c>
      <c r="AJ24" s="44">
        <f t="shared" si="188"/>
        <v>8</v>
      </c>
      <c r="AK24" s="44">
        <f t="shared" si="189"/>
        <v>11</v>
      </c>
      <c r="AL24" s="44">
        <f t="shared" si="190"/>
        <v>37</v>
      </c>
      <c r="AM24" s="44" t="str">
        <f>INDEX(干支!$H$2:$H$62,MATCH(AL24+1,干支!$G$2:$G$62,0))</f>
        <v>辛丑</v>
      </c>
      <c r="AN24" s="44">
        <f t="shared" si="191"/>
        <v>38</v>
      </c>
      <c r="AO24" s="44">
        <f t="shared" si="192"/>
        <v>54</v>
      </c>
      <c r="AP24" s="44">
        <f t="shared" si="193"/>
        <v>6</v>
      </c>
      <c r="AQ24" s="44" t="str">
        <f>INDEX(干支!$H$2:$H$62,MATCH(AP24+1,干支!$G$2:$G$62,0))</f>
        <v>庚午</v>
      </c>
      <c r="AR24" s="44">
        <f t="shared" si="194"/>
        <v>7</v>
      </c>
      <c r="AS24" s="44">
        <f t="shared" si="195"/>
        <v>16</v>
      </c>
      <c r="AT24" s="44">
        <f t="shared" si="196"/>
        <v>36</v>
      </c>
      <c r="AU24" s="44" t="str">
        <f>INDEX(干支!$H$2:$H$62,MATCH(AT24+1,干支!$G$2:$G$62,0))</f>
        <v>庚子</v>
      </c>
      <c r="AV24" s="44">
        <f t="shared" si="197"/>
        <v>37</v>
      </c>
      <c r="AW24" s="44">
        <f t="shared" si="198"/>
        <v>59</v>
      </c>
      <c r="AX24" s="44">
        <f t="shared" si="199"/>
        <v>5</v>
      </c>
      <c r="AY24" s="44" t="str">
        <f>INDEX(干支!$H$2:$H$62,MATCH(AX24+1,干支!$G$2:$G$62,0))</f>
        <v>己巳</v>
      </c>
      <c r="AZ24" s="44">
        <f t="shared" si="200"/>
        <v>6</v>
      </c>
      <c r="BA24" s="44">
        <f t="shared" si="201"/>
        <v>21</v>
      </c>
      <c r="BB24" s="44">
        <f t="shared" si="202"/>
        <v>35</v>
      </c>
      <c r="BC24" s="44" t="str">
        <f>INDEX(干支!$H$2:$H$62,MATCH(BB24+1,干支!$G$2:$G$62,0))</f>
        <v>己亥</v>
      </c>
      <c r="BD24" s="44">
        <f t="shared" si="203"/>
        <v>36</v>
      </c>
      <c r="BE24" s="44">
        <f t="shared" si="204"/>
        <v>64</v>
      </c>
      <c r="BF24" s="44">
        <f t="shared" si="205"/>
        <v>4</v>
      </c>
      <c r="BG24" s="44" t="str">
        <f>INDEX(干支!$H$2:$H$62,MATCH(BF24+1,干支!$G$2:$G$62,0))</f>
        <v>戊辰</v>
      </c>
      <c r="BH24" s="44">
        <f t="shared" si="206"/>
        <v>5</v>
      </c>
      <c r="BI24" s="44">
        <f t="shared" si="207"/>
        <v>26</v>
      </c>
      <c r="BJ24" s="44">
        <f t="shared" si="208"/>
        <v>34</v>
      </c>
      <c r="BK24" s="44" t="str">
        <f>INDEX(干支!$H$2:$H$62,MATCH(BJ24+1,干支!$G$2:$G$62,0))</f>
        <v>戊戌</v>
      </c>
      <c r="BL24" s="44">
        <f t="shared" si="209"/>
        <v>35</v>
      </c>
      <c r="BM24" s="44">
        <f t="shared" si="210"/>
        <v>69</v>
      </c>
      <c r="BN24" s="44">
        <f t="shared" si="211"/>
        <v>3</v>
      </c>
      <c r="BO24" s="44" t="str">
        <f>INDEX(干支!$H$2:$H$62,MATCH(BN24+1,干支!$G$2:$G$62,0))</f>
        <v>丁卯</v>
      </c>
      <c r="BP24" s="44">
        <f t="shared" si="212"/>
        <v>4</v>
      </c>
      <c r="BQ24" s="44">
        <f t="shared" si="213"/>
        <v>31</v>
      </c>
      <c r="BR24" s="44">
        <f t="shared" si="214"/>
        <v>33</v>
      </c>
      <c r="BS24" s="44" t="str">
        <f>INDEX(干支!$H$2:$H$62,MATCH(BR24+1,干支!$G$2:$G$62,0))</f>
        <v>丁酉</v>
      </c>
      <c r="BT24" s="44">
        <f t="shared" si="215"/>
        <v>34</v>
      </c>
      <c r="BU24" s="44">
        <f t="shared" si="216"/>
        <v>74</v>
      </c>
      <c r="BV24" s="44">
        <f t="shared" si="217"/>
        <v>2</v>
      </c>
      <c r="BW24" s="44" t="str">
        <f>INDEX(干支!$H$2:$H$62,MATCH(BV24+1,干支!$G$2:$G$62,0))</f>
        <v>丙寅</v>
      </c>
      <c r="BX24" s="44">
        <f t="shared" si="218"/>
        <v>3</v>
      </c>
      <c r="BY24" s="44">
        <f t="shared" si="219"/>
        <v>36</v>
      </c>
      <c r="BZ24" s="44">
        <f t="shared" si="220"/>
        <v>32</v>
      </c>
      <c r="CA24" s="44" t="str">
        <f>INDEX(干支!$H$2:$H$62,MATCH(BZ24+1,干支!$G$2:$G$62,0))</f>
        <v>丙申</v>
      </c>
      <c r="CB24" s="44">
        <f t="shared" si="221"/>
        <v>33</v>
      </c>
    </row>
    <row r="25" spans="1:80">
      <c r="A25" s="44" t="s">
        <v>510</v>
      </c>
      <c r="D25" s="44">
        <v>26</v>
      </c>
      <c r="E25" s="44">
        <f t="shared" si="163"/>
        <v>143206</v>
      </c>
      <c r="F25" s="44">
        <f t="shared" si="164"/>
        <v>78</v>
      </c>
      <c r="G25" s="44" t="str">
        <f t="shared" si="165"/>
        <v>有</v>
      </c>
      <c r="H25" s="44" t="str">
        <f t="shared" si="48"/>
        <v>閏7月</v>
      </c>
      <c r="I25" s="44">
        <f t="shared" si="166"/>
        <v>964</v>
      </c>
      <c r="J25" s="44">
        <f t="shared" si="167"/>
        <v>164</v>
      </c>
      <c r="K25" s="44">
        <f t="shared" si="168"/>
        <v>32</v>
      </c>
      <c r="L25" s="44" t="str">
        <f t="shared" si="169"/>
        <v>第5月</v>
      </c>
      <c r="M25" s="44" t="str">
        <f t="shared" si="170"/>
        <v>第11月</v>
      </c>
      <c r="N25" s="44" t="str">
        <f t="shared" si="171"/>
        <v/>
      </c>
      <c r="O25" s="44" t="str">
        <f t="shared" si="172"/>
        <v>第5月</v>
      </c>
      <c r="P25" s="44" t="str">
        <f t="shared" si="173"/>
        <v>第11月</v>
      </c>
      <c r="Q25" s="44" t="str">
        <f t="shared" si="105"/>
        <v/>
      </c>
      <c r="R25" s="44">
        <f t="shared" si="174"/>
        <v>964</v>
      </c>
      <c r="S25" s="44">
        <f t="shared" si="175"/>
        <v>14</v>
      </c>
      <c r="T25" s="44">
        <f t="shared" si="176"/>
        <v>28467</v>
      </c>
      <c r="U25" s="44">
        <f t="shared" si="177"/>
        <v>61</v>
      </c>
      <c r="V25" s="44">
        <f t="shared" si="178"/>
        <v>27</v>
      </c>
      <c r="W25" s="44" t="str">
        <f>INDEX(干支!$H$2:$H$62,MATCH(V25+1,干支!$G$2:$G$62,0))</f>
        <v>辛卯</v>
      </c>
      <c r="X25" s="44">
        <f t="shared" si="179"/>
        <v>28</v>
      </c>
      <c r="Y25" s="44">
        <f t="shared" si="180"/>
        <v>23</v>
      </c>
      <c r="Z25" s="44">
        <f t="shared" si="181"/>
        <v>57</v>
      </c>
      <c r="AA25" s="44" t="str">
        <f>INDEX(干支!$H$2:$H$62,MATCH(Z25+1,干支!$G$2:$G$62,0))</f>
        <v>辛酉</v>
      </c>
      <c r="AB25" s="44">
        <f t="shared" si="182"/>
        <v>58</v>
      </c>
      <c r="AC25" s="44">
        <f t="shared" si="183"/>
        <v>66</v>
      </c>
      <c r="AD25" s="44">
        <f t="shared" si="184"/>
        <v>26</v>
      </c>
      <c r="AE25" s="44" t="str">
        <f>INDEX(干支!$H$2:$H$62,MATCH(AD25+1,干支!$G$2:$G$62,0))</f>
        <v>庚寅</v>
      </c>
      <c r="AF25" s="44">
        <f t="shared" si="185"/>
        <v>27</v>
      </c>
      <c r="AG25" s="44">
        <f t="shared" si="186"/>
        <v>28</v>
      </c>
      <c r="AH25" s="44">
        <f t="shared" si="187"/>
        <v>56</v>
      </c>
      <c r="AI25" s="44" t="str">
        <f>INDEX(干支!$H$2:$H$62,MATCH(AH25+1,干支!$G$2:$G$62,0))</f>
        <v>庚申</v>
      </c>
      <c r="AJ25" s="44">
        <f t="shared" si="188"/>
        <v>57</v>
      </c>
      <c r="AK25" s="44">
        <f t="shared" si="189"/>
        <v>71</v>
      </c>
      <c r="AL25" s="44">
        <f t="shared" si="190"/>
        <v>25</v>
      </c>
      <c r="AM25" s="44" t="str">
        <f>INDEX(干支!$H$2:$H$62,MATCH(AL25+1,干支!$G$2:$G$62,0))</f>
        <v>己丑</v>
      </c>
      <c r="AN25" s="44">
        <f t="shared" si="191"/>
        <v>26</v>
      </c>
      <c r="AO25" s="44">
        <f t="shared" si="192"/>
        <v>33</v>
      </c>
      <c r="AP25" s="44">
        <f t="shared" si="193"/>
        <v>55</v>
      </c>
      <c r="AQ25" s="44" t="str">
        <f>INDEX(干支!$H$2:$H$62,MATCH(AP25+1,干支!$G$2:$G$62,0))</f>
        <v>己未</v>
      </c>
      <c r="AR25" s="44">
        <f t="shared" si="194"/>
        <v>56</v>
      </c>
      <c r="AS25" s="44">
        <f t="shared" si="195"/>
        <v>76</v>
      </c>
      <c r="AT25" s="44">
        <f t="shared" si="196"/>
        <v>24</v>
      </c>
      <c r="AU25" s="44" t="str">
        <f>INDEX(干支!$H$2:$H$62,MATCH(AT25+1,干支!$G$2:$G$62,0))</f>
        <v>戊子</v>
      </c>
      <c r="AV25" s="44">
        <f t="shared" si="197"/>
        <v>25</v>
      </c>
      <c r="AW25" s="44">
        <f t="shared" si="198"/>
        <v>38</v>
      </c>
      <c r="AX25" s="44">
        <f t="shared" si="199"/>
        <v>54</v>
      </c>
      <c r="AY25" s="44" t="str">
        <f>INDEX(干支!$H$2:$H$62,MATCH(AX25+1,干支!$G$2:$G$62,0))</f>
        <v>戊午</v>
      </c>
      <c r="AZ25" s="44">
        <f t="shared" si="200"/>
        <v>55</v>
      </c>
      <c r="BA25" s="44">
        <f t="shared" si="201"/>
        <v>0</v>
      </c>
      <c r="BB25" s="44">
        <f t="shared" si="202"/>
        <v>24</v>
      </c>
      <c r="BC25" s="44" t="str">
        <f>INDEX(干支!$H$2:$H$62,MATCH(BB25+1,干支!$G$2:$G$62,0))</f>
        <v>戊子</v>
      </c>
      <c r="BD25" s="44">
        <f t="shared" si="203"/>
        <v>25</v>
      </c>
      <c r="BE25" s="44">
        <f t="shared" si="204"/>
        <v>43</v>
      </c>
      <c r="BF25" s="44">
        <f t="shared" si="205"/>
        <v>53</v>
      </c>
      <c r="BG25" s="44" t="str">
        <f>INDEX(干支!$H$2:$H$62,MATCH(BF25+1,干支!$G$2:$G$62,0))</f>
        <v>丁巳</v>
      </c>
      <c r="BH25" s="44">
        <f t="shared" si="206"/>
        <v>54</v>
      </c>
      <c r="BI25" s="44">
        <f t="shared" si="207"/>
        <v>5</v>
      </c>
      <c r="BJ25" s="44">
        <f t="shared" si="208"/>
        <v>23</v>
      </c>
      <c r="BK25" s="44" t="str">
        <f>INDEX(干支!$H$2:$H$62,MATCH(BJ25+1,干支!$G$2:$G$62,0))</f>
        <v>丁亥</v>
      </c>
      <c r="BL25" s="44">
        <f t="shared" si="209"/>
        <v>24</v>
      </c>
      <c r="BM25" s="44">
        <f t="shared" si="210"/>
        <v>48</v>
      </c>
      <c r="BN25" s="44">
        <f t="shared" si="211"/>
        <v>52</v>
      </c>
      <c r="BO25" s="44" t="str">
        <f>INDEX(干支!$H$2:$H$62,MATCH(BN25+1,干支!$G$2:$G$62,0))</f>
        <v>丙辰</v>
      </c>
      <c r="BP25" s="44">
        <f t="shared" si="212"/>
        <v>53</v>
      </c>
      <c r="BQ25" s="44">
        <f t="shared" si="213"/>
        <v>10</v>
      </c>
      <c r="BR25" s="44">
        <f t="shared" si="214"/>
        <v>22</v>
      </c>
      <c r="BS25" s="44" t="str">
        <f>INDEX(干支!$H$2:$H$62,MATCH(BR25+1,干支!$G$2:$G$62,0))</f>
        <v>丙戌</v>
      </c>
      <c r="BT25" s="44">
        <f t="shared" si="215"/>
        <v>23</v>
      </c>
      <c r="BU25" s="44">
        <f t="shared" si="216"/>
        <v>53</v>
      </c>
      <c r="BV25" s="44">
        <f t="shared" si="217"/>
        <v>51</v>
      </c>
      <c r="BW25" s="44" t="str">
        <f>INDEX(干支!$H$2:$H$62,MATCH(BV25+1,干支!$G$2:$G$62,0))</f>
        <v>乙卯</v>
      </c>
      <c r="BX25" s="44">
        <f t="shared" si="218"/>
        <v>52</v>
      </c>
      <c r="BY25" s="44">
        <f t="shared" si="219"/>
        <v>15</v>
      </c>
      <c r="BZ25" s="44">
        <f t="shared" si="220"/>
        <v>21</v>
      </c>
      <c r="CA25" s="44" t="str">
        <f>INDEX(干支!$H$2:$H$62,MATCH(BZ25+1,干支!$G$2:$G$62,0))</f>
        <v>乙酉</v>
      </c>
      <c r="CB25" s="44">
        <f t="shared" si="221"/>
        <v>22</v>
      </c>
    </row>
    <row r="26" spans="1:80">
      <c r="A26" s="44" t="s">
        <v>511</v>
      </c>
      <c r="D26" s="44">
        <v>25</v>
      </c>
      <c r="E26" s="44">
        <f t="shared" si="163"/>
        <v>143207</v>
      </c>
      <c r="F26" s="44">
        <f t="shared" si="164"/>
        <v>79</v>
      </c>
      <c r="G26" s="44" t="str">
        <f t="shared" si="165"/>
        <v/>
      </c>
      <c r="H26" s="44" t="str">
        <f t="shared" si="48"/>
        <v/>
      </c>
      <c r="I26" s="44">
        <f t="shared" si="166"/>
        <v>977</v>
      </c>
      <c r="J26" s="44">
        <f t="shared" si="167"/>
        <v>166</v>
      </c>
      <c r="K26" s="44">
        <f t="shared" si="168"/>
        <v>61</v>
      </c>
      <c r="L26" s="44" t="str">
        <f t="shared" si="169"/>
        <v>第4月</v>
      </c>
      <c r="M26" s="44" t="str">
        <f t="shared" si="170"/>
        <v>第10月</v>
      </c>
      <c r="N26" s="44" t="str">
        <f t="shared" si="171"/>
        <v/>
      </c>
      <c r="O26" s="44" t="str">
        <f t="shared" si="172"/>
        <v>第4月</v>
      </c>
      <c r="P26" s="44" t="str">
        <f t="shared" si="173"/>
        <v>第10月</v>
      </c>
      <c r="Q26" s="44" t="str">
        <f t="shared" si="105"/>
        <v/>
      </c>
      <c r="R26" s="44">
        <f t="shared" si="174"/>
        <v>977</v>
      </c>
      <c r="S26" s="44">
        <f t="shared" si="175"/>
        <v>2</v>
      </c>
      <c r="T26" s="44">
        <f t="shared" si="176"/>
        <v>28851</v>
      </c>
      <c r="U26" s="44">
        <f t="shared" si="177"/>
        <v>53</v>
      </c>
      <c r="V26" s="44">
        <f t="shared" si="178"/>
        <v>51</v>
      </c>
      <c r="W26" s="44" t="str">
        <f>INDEX(干支!$H$2:$H$62,MATCH(V26+1,干支!$G$2:$G$62,0))</f>
        <v>乙卯</v>
      </c>
      <c r="X26" s="44">
        <f t="shared" si="179"/>
        <v>52</v>
      </c>
      <c r="Y26" s="44">
        <f t="shared" si="180"/>
        <v>15</v>
      </c>
      <c r="Z26" s="44">
        <f t="shared" si="181"/>
        <v>21</v>
      </c>
      <c r="AA26" s="44" t="str">
        <f>INDEX(干支!$H$2:$H$62,MATCH(Z26+1,干支!$G$2:$G$62,0))</f>
        <v>乙酉</v>
      </c>
      <c r="AB26" s="44">
        <f t="shared" si="182"/>
        <v>22</v>
      </c>
      <c r="AC26" s="44">
        <f t="shared" si="183"/>
        <v>58</v>
      </c>
      <c r="AD26" s="44">
        <f t="shared" si="184"/>
        <v>50</v>
      </c>
      <c r="AE26" s="44" t="str">
        <f>INDEX(干支!$H$2:$H$62,MATCH(AD26+1,干支!$G$2:$G$62,0))</f>
        <v>甲寅</v>
      </c>
      <c r="AF26" s="44">
        <f t="shared" si="185"/>
        <v>51</v>
      </c>
      <c r="AG26" s="44">
        <f t="shared" si="186"/>
        <v>20</v>
      </c>
      <c r="AH26" s="44">
        <f t="shared" si="187"/>
        <v>20</v>
      </c>
      <c r="AI26" s="44" t="str">
        <f>INDEX(干支!$H$2:$H$62,MATCH(AH26+1,干支!$G$2:$G$62,0))</f>
        <v>甲申</v>
      </c>
      <c r="AJ26" s="44">
        <f t="shared" si="188"/>
        <v>21</v>
      </c>
      <c r="AK26" s="44">
        <f t="shared" si="189"/>
        <v>63</v>
      </c>
      <c r="AL26" s="44">
        <f t="shared" si="190"/>
        <v>49</v>
      </c>
      <c r="AM26" s="44" t="str">
        <f>INDEX(干支!$H$2:$H$62,MATCH(AL26+1,干支!$G$2:$G$62,0))</f>
        <v>癸丑</v>
      </c>
      <c r="AN26" s="44">
        <f t="shared" si="191"/>
        <v>50</v>
      </c>
      <c r="AO26" s="44">
        <f t="shared" si="192"/>
        <v>25</v>
      </c>
      <c r="AP26" s="44">
        <f t="shared" si="193"/>
        <v>19</v>
      </c>
      <c r="AQ26" s="44" t="str">
        <f>INDEX(干支!$H$2:$H$62,MATCH(AP26+1,干支!$G$2:$G$62,0))</f>
        <v>癸未</v>
      </c>
      <c r="AR26" s="44">
        <f t="shared" si="194"/>
        <v>20</v>
      </c>
      <c r="AS26" s="44">
        <f t="shared" si="195"/>
        <v>68</v>
      </c>
      <c r="AT26" s="44">
        <f t="shared" si="196"/>
        <v>48</v>
      </c>
      <c r="AU26" s="44" t="str">
        <f>INDEX(干支!$H$2:$H$62,MATCH(AT26+1,干支!$G$2:$G$62,0))</f>
        <v>壬子</v>
      </c>
      <c r="AV26" s="44">
        <f t="shared" si="197"/>
        <v>49</v>
      </c>
      <c r="AW26" s="44">
        <f t="shared" si="198"/>
        <v>30</v>
      </c>
      <c r="AX26" s="44">
        <f t="shared" si="199"/>
        <v>18</v>
      </c>
      <c r="AY26" s="44" t="str">
        <f>INDEX(干支!$H$2:$H$62,MATCH(AX26+1,干支!$G$2:$G$62,0))</f>
        <v>壬午</v>
      </c>
      <c r="AZ26" s="44">
        <f t="shared" si="200"/>
        <v>19</v>
      </c>
      <c r="BA26" s="44">
        <f t="shared" si="201"/>
        <v>73</v>
      </c>
      <c r="BB26" s="44">
        <f t="shared" si="202"/>
        <v>47</v>
      </c>
      <c r="BC26" s="44" t="str">
        <f>INDEX(干支!$H$2:$H$62,MATCH(BB26+1,干支!$G$2:$G$62,0))</f>
        <v>辛亥</v>
      </c>
      <c r="BD26" s="44">
        <f t="shared" si="203"/>
        <v>48</v>
      </c>
      <c r="BE26" s="44">
        <f t="shared" si="204"/>
        <v>35</v>
      </c>
      <c r="BF26" s="44">
        <f t="shared" si="205"/>
        <v>17</v>
      </c>
      <c r="BG26" s="44" t="str">
        <f>INDEX(干支!$H$2:$H$62,MATCH(BF26+1,干支!$G$2:$G$62,0))</f>
        <v>辛巳</v>
      </c>
      <c r="BH26" s="44">
        <f t="shared" si="206"/>
        <v>18</v>
      </c>
      <c r="BI26" s="44">
        <f t="shared" si="207"/>
        <v>78</v>
      </c>
      <c r="BJ26" s="44">
        <f t="shared" si="208"/>
        <v>46</v>
      </c>
      <c r="BK26" s="44" t="str">
        <f>INDEX(干支!$H$2:$H$62,MATCH(BJ26+1,干支!$G$2:$G$62,0))</f>
        <v>庚戌</v>
      </c>
      <c r="BL26" s="44">
        <f t="shared" si="209"/>
        <v>47</v>
      </c>
      <c r="BM26" s="44">
        <f t="shared" si="210"/>
        <v>40</v>
      </c>
      <c r="BN26" s="44">
        <f t="shared" si="211"/>
        <v>16</v>
      </c>
      <c r="BO26" s="44" t="str">
        <f>INDEX(干支!$H$2:$H$62,MATCH(BN26+1,干支!$G$2:$G$62,0))</f>
        <v>庚辰</v>
      </c>
      <c r="BP26" s="44">
        <f t="shared" si="212"/>
        <v>17</v>
      </c>
      <c r="BQ26" s="44">
        <f t="shared" si="213"/>
        <v>2</v>
      </c>
      <c r="BR26" s="44">
        <f t="shared" si="214"/>
        <v>46</v>
      </c>
      <c r="BS26" s="44" t="str">
        <f>INDEX(干支!$H$2:$H$62,MATCH(BR26+1,干支!$G$2:$G$62,0))</f>
        <v>庚戌</v>
      </c>
      <c r="BT26" s="44">
        <f t="shared" si="215"/>
        <v>47</v>
      </c>
      <c r="BU26" s="44">
        <f t="shared" si="216"/>
        <v>45</v>
      </c>
      <c r="BV26" s="44">
        <f t="shared" si="217"/>
        <v>15</v>
      </c>
      <c r="BW26" s="44" t="str">
        <f>INDEX(干支!$H$2:$H$62,MATCH(BV26+1,干支!$G$2:$G$62,0))</f>
        <v>己卯</v>
      </c>
      <c r="BX26" s="44">
        <f t="shared" si="218"/>
        <v>16</v>
      </c>
      <c r="BY26" s="44">
        <f t="shared" si="219"/>
        <v>7</v>
      </c>
      <c r="BZ26" s="44">
        <f t="shared" si="220"/>
        <v>45</v>
      </c>
      <c r="CA26" s="44" t="str">
        <f>INDEX(干支!$H$2:$H$62,MATCH(BZ26+1,干支!$G$2:$G$62,0))</f>
        <v>己酉</v>
      </c>
      <c r="CB26" s="44">
        <f t="shared" si="221"/>
        <v>46</v>
      </c>
    </row>
    <row r="27" spans="1:80">
      <c r="A27" s="44" t="s">
        <v>512</v>
      </c>
      <c r="D27" s="44">
        <v>24</v>
      </c>
      <c r="E27" s="44">
        <f t="shared" si="163"/>
        <v>143208</v>
      </c>
      <c r="F27" s="44">
        <f t="shared" si="164"/>
        <v>80</v>
      </c>
      <c r="G27" s="44" t="str">
        <f t="shared" si="165"/>
        <v/>
      </c>
      <c r="H27" s="44" t="str">
        <f t="shared" si="48"/>
        <v/>
      </c>
      <c r="I27" s="44">
        <f t="shared" si="166"/>
        <v>989</v>
      </c>
      <c r="J27" s="44">
        <f t="shared" si="167"/>
        <v>168</v>
      </c>
      <c r="K27" s="44">
        <f t="shared" si="168"/>
        <v>67</v>
      </c>
      <c r="L27" s="44" t="str">
        <f t="shared" si="169"/>
        <v>第3月</v>
      </c>
      <c r="M27" s="44" t="str">
        <f t="shared" si="170"/>
        <v>第9月</v>
      </c>
      <c r="N27" s="44" t="str">
        <f t="shared" si="171"/>
        <v/>
      </c>
      <c r="O27" s="44" t="str">
        <f t="shared" si="172"/>
        <v>第4月</v>
      </c>
      <c r="P27" s="44" t="str">
        <f t="shared" si="173"/>
        <v>第10月</v>
      </c>
      <c r="Q27" s="44" t="str">
        <f t="shared" si="105"/>
        <v/>
      </c>
      <c r="R27" s="44">
        <f t="shared" si="174"/>
        <v>989</v>
      </c>
      <c r="S27" s="44">
        <f t="shared" si="175"/>
        <v>9</v>
      </c>
      <c r="T27" s="44">
        <f t="shared" si="176"/>
        <v>29206</v>
      </c>
      <c r="U27" s="44">
        <f t="shared" si="177"/>
        <v>2</v>
      </c>
      <c r="V27" s="44">
        <f t="shared" si="178"/>
        <v>46</v>
      </c>
      <c r="W27" s="44" t="str">
        <f>INDEX(干支!$H$2:$H$62,MATCH(V27+1,干支!$G$2:$G$62,0))</f>
        <v>庚戌</v>
      </c>
      <c r="X27" s="44">
        <f t="shared" si="179"/>
        <v>47</v>
      </c>
      <c r="Y27" s="44">
        <f t="shared" si="180"/>
        <v>45</v>
      </c>
      <c r="Z27" s="44">
        <f t="shared" si="181"/>
        <v>15</v>
      </c>
      <c r="AA27" s="44" t="str">
        <f>INDEX(干支!$H$2:$H$62,MATCH(Z27+1,干支!$G$2:$G$62,0))</f>
        <v>己卯</v>
      </c>
      <c r="AB27" s="44">
        <f t="shared" si="182"/>
        <v>16</v>
      </c>
      <c r="AC27" s="44">
        <f t="shared" si="183"/>
        <v>7</v>
      </c>
      <c r="AD27" s="44">
        <f t="shared" si="184"/>
        <v>45</v>
      </c>
      <c r="AE27" s="44" t="str">
        <f>INDEX(干支!$H$2:$H$62,MATCH(AD27+1,干支!$G$2:$G$62,0))</f>
        <v>己酉</v>
      </c>
      <c r="AF27" s="44">
        <f t="shared" si="185"/>
        <v>46</v>
      </c>
      <c r="AG27" s="44">
        <f t="shared" si="186"/>
        <v>50</v>
      </c>
      <c r="AH27" s="44">
        <f t="shared" si="187"/>
        <v>14</v>
      </c>
      <c r="AI27" s="44" t="str">
        <f>INDEX(干支!$H$2:$H$62,MATCH(AH27+1,干支!$G$2:$G$62,0))</f>
        <v>戊寅</v>
      </c>
      <c r="AJ27" s="44">
        <f t="shared" si="188"/>
        <v>15</v>
      </c>
      <c r="AK27" s="44">
        <f t="shared" si="189"/>
        <v>12</v>
      </c>
      <c r="AL27" s="44">
        <f t="shared" si="190"/>
        <v>44</v>
      </c>
      <c r="AM27" s="44" t="str">
        <f>INDEX(干支!$H$2:$H$62,MATCH(AL27+1,干支!$G$2:$G$62,0))</f>
        <v>戊申</v>
      </c>
      <c r="AN27" s="44">
        <f t="shared" si="191"/>
        <v>45</v>
      </c>
      <c r="AO27" s="44">
        <f t="shared" si="192"/>
        <v>55</v>
      </c>
      <c r="AP27" s="44">
        <f t="shared" si="193"/>
        <v>13</v>
      </c>
      <c r="AQ27" s="44" t="str">
        <f>INDEX(干支!$H$2:$H$62,MATCH(AP27+1,干支!$G$2:$G$62,0))</f>
        <v>丁丑</v>
      </c>
      <c r="AR27" s="44">
        <f t="shared" si="194"/>
        <v>14</v>
      </c>
      <c r="AS27" s="44">
        <f t="shared" si="195"/>
        <v>17</v>
      </c>
      <c r="AT27" s="44">
        <f t="shared" si="196"/>
        <v>43</v>
      </c>
      <c r="AU27" s="44" t="str">
        <f>INDEX(干支!$H$2:$H$62,MATCH(AT27+1,干支!$G$2:$G$62,0))</f>
        <v>丁未</v>
      </c>
      <c r="AV27" s="44">
        <f t="shared" si="197"/>
        <v>44</v>
      </c>
      <c r="AW27" s="44">
        <f t="shared" si="198"/>
        <v>60</v>
      </c>
      <c r="AX27" s="44">
        <f t="shared" si="199"/>
        <v>12</v>
      </c>
      <c r="AY27" s="44" t="str">
        <f>INDEX(干支!$H$2:$H$62,MATCH(AX27+1,干支!$G$2:$G$62,0))</f>
        <v>丙子</v>
      </c>
      <c r="AZ27" s="44">
        <f t="shared" si="200"/>
        <v>13</v>
      </c>
      <c r="BA27" s="44">
        <f t="shared" si="201"/>
        <v>22</v>
      </c>
      <c r="BB27" s="44">
        <f t="shared" si="202"/>
        <v>42</v>
      </c>
      <c r="BC27" s="44" t="str">
        <f>INDEX(干支!$H$2:$H$62,MATCH(BB27+1,干支!$G$2:$G$62,0))</f>
        <v>丙午</v>
      </c>
      <c r="BD27" s="44">
        <f t="shared" si="203"/>
        <v>43</v>
      </c>
      <c r="BE27" s="44">
        <f t="shared" si="204"/>
        <v>65</v>
      </c>
      <c r="BF27" s="44">
        <f t="shared" si="205"/>
        <v>11</v>
      </c>
      <c r="BG27" s="44" t="str">
        <f>INDEX(干支!$H$2:$H$62,MATCH(BF27+1,干支!$G$2:$G$62,0))</f>
        <v>乙亥</v>
      </c>
      <c r="BH27" s="44">
        <f t="shared" si="206"/>
        <v>12</v>
      </c>
      <c r="BI27" s="44">
        <f t="shared" si="207"/>
        <v>27</v>
      </c>
      <c r="BJ27" s="44">
        <f t="shared" si="208"/>
        <v>41</v>
      </c>
      <c r="BK27" s="44" t="str">
        <f>INDEX(干支!$H$2:$H$62,MATCH(BJ27+1,干支!$G$2:$G$62,0))</f>
        <v>乙巳</v>
      </c>
      <c r="BL27" s="44">
        <f t="shared" si="209"/>
        <v>42</v>
      </c>
      <c r="BM27" s="44">
        <f t="shared" si="210"/>
        <v>70</v>
      </c>
      <c r="BN27" s="44">
        <f t="shared" si="211"/>
        <v>10</v>
      </c>
      <c r="BO27" s="44" t="str">
        <f>INDEX(干支!$H$2:$H$62,MATCH(BN27+1,干支!$G$2:$G$62,0))</f>
        <v>甲戌</v>
      </c>
      <c r="BP27" s="44">
        <f t="shared" si="212"/>
        <v>11</v>
      </c>
      <c r="BQ27" s="44">
        <f t="shared" si="213"/>
        <v>32</v>
      </c>
      <c r="BR27" s="44">
        <f t="shared" si="214"/>
        <v>40</v>
      </c>
      <c r="BS27" s="44" t="str">
        <f>INDEX(干支!$H$2:$H$62,MATCH(BR27+1,干支!$G$2:$G$62,0))</f>
        <v>甲辰</v>
      </c>
      <c r="BT27" s="44">
        <f t="shared" si="215"/>
        <v>41</v>
      </c>
      <c r="BU27" s="44">
        <f t="shared" si="216"/>
        <v>75</v>
      </c>
      <c r="BV27" s="44">
        <f t="shared" si="217"/>
        <v>9</v>
      </c>
      <c r="BW27" s="44" t="str">
        <f>INDEX(干支!$H$2:$H$62,MATCH(BV27+1,干支!$G$2:$G$62,0))</f>
        <v>癸酉</v>
      </c>
      <c r="BX27" s="44">
        <f t="shared" si="218"/>
        <v>10</v>
      </c>
      <c r="BY27" s="44">
        <f t="shared" si="219"/>
        <v>37</v>
      </c>
      <c r="BZ27" s="44">
        <f t="shared" si="220"/>
        <v>39</v>
      </c>
      <c r="CA27" s="44" t="str">
        <f>INDEX(干支!$H$2:$H$62,MATCH(BZ27+1,干支!$G$2:$G$62,0))</f>
        <v>癸卯</v>
      </c>
      <c r="CB27" s="44">
        <f t="shared" si="221"/>
        <v>40</v>
      </c>
    </row>
    <row r="28" spans="1:80">
      <c r="A28" s="44" t="s">
        <v>513</v>
      </c>
      <c r="D28" s="44">
        <v>16</v>
      </c>
      <c r="E28" s="44">
        <f t="shared" si="163"/>
        <v>143216</v>
      </c>
      <c r="F28" s="44">
        <f t="shared" si="164"/>
        <v>88</v>
      </c>
      <c r="G28" s="44" t="str">
        <f t="shared" si="165"/>
        <v/>
      </c>
      <c r="H28" s="44" t="str">
        <f t="shared" si="48"/>
        <v/>
      </c>
      <c r="I28" s="44">
        <f t="shared" si="166"/>
        <v>1088</v>
      </c>
      <c r="J28" s="44">
        <f t="shared" si="167"/>
        <v>185</v>
      </c>
      <c r="K28" s="44">
        <f t="shared" si="168"/>
        <v>49</v>
      </c>
      <c r="L28" s="44" t="str">
        <f t="shared" si="169"/>
        <v>第4月</v>
      </c>
      <c r="M28" s="44" t="str">
        <f t="shared" si="170"/>
        <v>第10月</v>
      </c>
      <c r="N28" s="44" t="str">
        <f t="shared" si="171"/>
        <v/>
      </c>
      <c r="O28" s="44" t="str">
        <f t="shared" si="172"/>
        <v>第5月</v>
      </c>
      <c r="P28" s="44" t="str">
        <f t="shared" si="173"/>
        <v>第11月</v>
      </c>
      <c r="Q28" s="44" t="str">
        <f t="shared" si="105"/>
        <v/>
      </c>
      <c r="R28" s="44">
        <f t="shared" si="174"/>
        <v>1088</v>
      </c>
      <c r="S28" s="44">
        <f t="shared" si="175"/>
        <v>8</v>
      </c>
      <c r="T28" s="44">
        <f t="shared" si="176"/>
        <v>32129</v>
      </c>
      <c r="U28" s="44">
        <f t="shared" si="177"/>
        <v>47</v>
      </c>
      <c r="V28" s="44">
        <f t="shared" si="178"/>
        <v>29</v>
      </c>
      <c r="W28" s="44" t="str">
        <f>INDEX(干支!$H$2:$H$62,MATCH(V28+1,干支!$G$2:$G$62,0))</f>
        <v>癸巳</v>
      </c>
      <c r="X28" s="44">
        <f t="shared" si="179"/>
        <v>30</v>
      </c>
      <c r="Y28" s="44">
        <f t="shared" si="180"/>
        <v>9</v>
      </c>
      <c r="Z28" s="44">
        <f t="shared" si="181"/>
        <v>59</v>
      </c>
      <c r="AA28" s="44" t="str">
        <f>INDEX(干支!$H$2:$H$62,MATCH(Z28+1,干支!$G$2:$G$62,0))</f>
        <v>癸亥</v>
      </c>
      <c r="AB28" s="44">
        <f t="shared" si="182"/>
        <v>60</v>
      </c>
      <c r="AC28" s="44">
        <f t="shared" si="183"/>
        <v>52</v>
      </c>
      <c r="AD28" s="44">
        <f t="shared" si="184"/>
        <v>28</v>
      </c>
      <c r="AE28" s="44" t="str">
        <f>INDEX(干支!$H$2:$H$62,MATCH(AD28+1,干支!$G$2:$G$62,0))</f>
        <v>壬辰</v>
      </c>
      <c r="AF28" s="44">
        <f t="shared" si="185"/>
        <v>29</v>
      </c>
      <c r="AG28" s="44">
        <f t="shared" si="186"/>
        <v>14</v>
      </c>
      <c r="AH28" s="44">
        <f t="shared" si="187"/>
        <v>58</v>
      </c>
      <c r="AI28" s="44" t="str">
        <f>INDEX(干支!$H$2:$H$62,MATCH(AH28+1,干支!$G$2:$G$62,0))</f>
        <v>壬戌</v>
      </c>
      <c r="AJ28" s="44">
        <f t="shared" si="188"/>
        <v>59</v>
      </c>
      <c r="AK28" s="44">
        <f t="shared" si="189"/>
        <v>57</v>
      </c>
      <c r="AL28" s="44">
        <f t="shared" si="190"/>
        <v>27</v>
      </c>
      <c r="AM28" s="44" t="str">
        <f>INDEX(干支!$H$2:$H$62,MATCH(AL28+1,干支!$G$2:$G$62,0))</f>
        <v>辛卯</v>
      </c>
      <c r="AN28" s="44">
        <f t="shared" si="191"/>
        <v>28</v>
      </c>
      <c r="AO28" s="44">
        <f t="shared" si="192"/>
        <v>19</v>
      </c>
      <c r="AP28" s="44">
        <f t="shared" si="193"/>
        <v>57</v>
      </c>
      <c r="AQ28" s="44" t="str">
        <f>INDEX(干支!$H$2:$H$62,MATCH(AP28+1,干支!$G$2:$G$62,0))</f>
        <v>辛酉</v>
      </c>
      <c r="AR28" s="44">
        <f t="shared" si="194"/>
        <v>58</v>
      </c>
      <c r="AS28" s="44">
        <f t="shared" si="195"/>
        <v>62</v>
      </c>
      <c r="AT28" s="44">
        <f t="shared" si="196"/>
        <v>26</v>
      </c>
      <c r="AU28" s="44" t="str">
        <f>INDEX(干支!$H$2:$H$62,MATCH(AT28+1,干支!$G$2:$G$62,0))</f>
        <v>庚寅</v>
      </c>
      <c r="AV28" s="44">
        <f t="shared" si="197"/>
        <v>27</v>
      </c>
      <c r="AW28" s="44">
        <f t="shared" si="198"/>
        <v>24</v>
      </c>
      <c r="AX28" s="44">
        <f t="shared" si="199"/>
        <v>56</v>
      </c>
      <c r="AY28" s="44" t="str">
        <f>INDEX(干支!$H$2:$H$62,MATCH(AX28+1,干支!$G$2:$G$62,0))</f>
        <v>庚申</v>
      </c>
      <c r="AZ28" s="44">
        <f t="shared" si="200"/>
        <v>57</v>
      </c>
      <c r="BA28" s="44">
        <f t="shared" si="201"/>
        <v>67</v>
      </c>
      <c r="BB28" s="44">
        <f t="shared" si="202"/>
        <v>25</v>
      </c>
      <c r="BC28" s="44" t="str">
        <f>INDEX(干支!$H$2:$H$62,MATCH(BB28+1,干支!$G$2:$G$62,0))</f>
        <v>己丑</v>
      </c>
      <c r="BD28" s="44">
        <f t="shared" si="203"/>
        <v>26</v>
      </c>
      <c r="BE28" s="44">
        <f t="shared" si="204"/>
        <v>29</v>
      </c>
      <c r="BF28" s="44">
        <f t="shared" si="205"/>
        <v>55</v>
      </c>
      <c r="BG28" s="44" t="str">
        <f>INDEX(干支!$H$2:$H$62,MATCH(BF28+1,干支!$G$2:$G$62,0))</f>
        <v>己未</v>
      </c>
      <c r="BH28" s="44">
        <f t="shared" si="206"/>
        <v>56</v>
      </c>
      <c r="BI28" s="44">
        <f t="shared" si="207"/>
        <v>72</v>
      </c>
      <c r="BJ28" s="44">
        <f t="shared" si="208"/>
        <v>24</v>
      </c>
      <c r="BK28" s="44" t="str">
        <f>INDEX(干支!$H$2:$H$62,MATCH(BJ28+1,干支!$G$2:$G$62,0))</f>
        <v>戊子</v>
      </c>
      <c r="BL28" s="44">
        <f t="shared" si="209"/>
        <v>25</v>
      </c>
      <c r="BM28" s="44">
        <f t="shared" si="210"/>
        <v>34</v>
      </c>
      <c r="BN28" s="44">
        <f t="shared" si="211"/>
        <v>54</v>
      </c>
      <c r="BO28" s="44" t="str">
        <f>INDEX(干支!$H$2:$H$62,MATCH(BN28+1,干支!$G$2:$G$62,0))</f>
        <v>戊午</v>
      </c>
      <c r="BP28" s="44">
        <f t="shared" si="212"/>
        <v>55</v>
      </c>
      <c r="BQ28" s="44">
        <f t="shared" si="213"/>
        <v>77</v>
      </c>
      <c r="BR28" s="44">
        <f t="shared" si="214"/>
        <v>23</v>
      </c>
      <c r="BS28" s="44" t="str">
        <f>INDEX(干支!$H$2:$H$62,MATCH(BR28+1,干支!$G$2:$G$62,0))</f>
        <v>丁亥</v>
      </c>
      <c r="BT28" s="44">
        <f t="shared" si="215"/>
        <v>24</v>
      </c>
      <c r="BU28" s="44">
        <f t="shared" si="216"/>
        <v>39</v>
      </c>
      <c r="BV28" s="44">
        <f t="shared" si="217"/>
        <v>53</v>
      </c>
      <c r="BW28" s="44" t="str">
        <f>INDEX(干支!$H$2:$H$62,MATCH(BV28+1,干支!$G$2:$G$62,0))</f>
        <v>丁巳</v>
      </c>
      <c r="BX28" s="44">
        <f t="shared" si="218"/>
        <v>54</v>
      </c>
      <c r="BY28" s="44">
        <f t="shared" si="219"/>
        <v>1</v>
      </c>
      <c r="BZ28" s="44">
        <f t="shared" si="220"/>
        <v>23</v>
      </c>
      <c r="CA28" s="44" t="str">
        <f>INDEX(干支!$H$2:$H$62,MATCH(BZ28+1,干支!$G$2:$G$62,0))</f>
        <v>丁亥</v>
      </c>
      <c r="CB28" s="44">
        <f t="shared" si="221"/>
        <v>24</v>
      </c>
    </row>
    <row r="29" spans="1:80">
      <c r="A29" s="45" t="s">
        <v>373</v>
      </c>
      <c r="D29" s="44">
        <v>15</v>
      </c>
      <c r="E29" s="44">
        <f t="shared" ref="E29:E36" si="222">$E$4-D29+$D$4</f>
        <v>143217</v>
      </c>
      <c r="F29" s="44">
        <f t="shared" ref="F29:F36" si="223">$F$4-D29+$D$4-$F$6</f>
        <v>89</v>
      </c>
      <c r="G29" s="44" t="str">
        <f t="shared" ref="G29:G36" si="224">IF(S29&gt;=12,"有","")</f>
        <v>有</v>
      </c>
      <c r="H29" s="44" t="str">
        <f t="shared" ref="H29:H36" si="225">IF((S29*12+7*1)&gt;=228,"閏前11月",IF((S29*12+7*2)&gt;=228,"閏前12月",IF((S29*12+7*3)&gt;=228,"閏1月",IF((S29*12+7*4)&gt;=228,"閏2月",IF((S29*12+7*5)&gt;=228,"閏3月",IF((S29*12+7*6)&gt;=228,"閏4月",IF((S29*12+7*7)&gt;=228,"閏5月",IF((S29*12+7*8)&gt;=228,"閏6月",IF((S29*12+7*9)&gt;=228,"閏7月",IF((S29*12+7*10)&gt;=228,"閏8月",IF((S29*12+7*11)&gt;=228,"閏9月",IF((S29*12+7*12)&gt;=228,"閏10月",IF((S29*12+7*13)&gt;=228,"閏11月",IF((S29*12+7*14)&gt;=228,"閏12月",""))))))))))))))</f>
        <v>閏5月</v>
      </c>
      <c r="I29" s="44">
        <f t="shared" ref="I29:I36" si="226">MOD(R29,6345)</f>
        <v>1100</v>
      </c>
      <c r="J29" s="44">
        <f t="shared" ref="J29:J36" si="227">QUOTIENT(I29*23,135)</f>
        <v>187</v>
      </c>
      <c r="K29" s="44">
        <f t="shared" ref="K29:K36" si="228">MOD(I29*23,135)</f>
        <v>55</v>
      </c>
      <c r="L29" s="44" t="str">
        <f t="shared" ref="L29:L36" si="229">IF(K29+23*1&gt;=135,"天正",IF(K29+23*2&gt;=135,"第2月",IF(K29+23*3&gt;=135,"第3月",IF(K29+23*4&gt;=135,"第4月",IF(K29+23*5&gt;=135,"第5月",IF(K29+23*6&gt;=135,"第6月",))))))</f>
        <v>第4月</v>
      </c>
      <c r="M29" s="44" t="str">
        <f t="shared" ref="M29:M36" si="230">IF(K29+23*6&gt;=270,"第6月",IF(K29+23*7&gt;=270,"第7月",IF(K29+23*8&gt;=270,"第8月",IF(K29+23*9&gt;=270,"第9月",IF(K29+23*10&gt;=270,"第10月",IF(K29+23*11&gt;=270,"第11月",IF(K29+23*12&gt;=270,"第12月",IF(K29+23*13&gt;=270,"第13月",))))))))</f>
        <v>第10月</v>
      </c>
      <c r="N29" s="44" t="str">
        <f t="shared" ref="N29:N36" si="231">IF(K29+23*12&gt;=405,"第12月",IF(K29+23*13&gt;=405,"第13月",""))</f>
        <v/>
      </c>
      <c r="O29" s="44" t="str">
        <f t="shared" ref="O29:O36" si="232">IF(K29&lt;11.5,"天正",IF(K29+11.5&gt;=135,"天正",IF(K29+11.5+23*1&gt;=135,"第2月",IF(K29+11.5+23*2&gt;=135,"第3月",IF(K29+11.5+23*3&gt;=135,"第4月",IF(K29+11.5+23*4&gt;=135,"第5月",IF(K29+11.5+23*5&gt;=135,"第6月",)))))))</f>
        <v>第4月</v>
      </c>
      <c r="P29" s="44" t="str">
        <f t="shared" ref="P29:P36" si="233">IF(K29&lt;11.5,"第6月",IF(K29+11.5+23*5&gt;=270,"第6月",IF(K29+11.5+23*6&gt;=270,"第7月",IF(K29+11.5+23*7&gt;=270,"第8月",IF(K29+11.5+23*8&gt;=270,"第9月",IF(K29+11.5+23*9&gt;=270,"第10月",IF(K29+11.5+23*10&gt;=270,"第11月",IF(K29+11.5+23*11&gt;=270,"第12月",IF(K29+11.5+23*12&gt;=270,"第13月",)))))))))</f>
        <v>第10月</v>
      </c>
      <c r="Q29" s="44" t="str">
        <f t="shared" ref="Q29:Q36" si="234">IF(K29&lt;11.5,IF(K29+11.5+23*11&gt;270,"第12月",IF(K29+11.5+23*12&gt;270,"第13月","")),IF(K29+11.5+23*11&gt;405,"第12月",IF(K29+11.5+23*12&gt;405,"第13月",IF(K29+11.5+23*13&gt;405,"第14月",IF(K29+11.5+23*14&gt;405,"第15月","")))))</f>
        <v/>
      </c>
      <c r="R29" s="44">
        <f t="shared" ref="R29:R36" si="235">QUOTIENT(F29*235,19)</f>
        <v>1100</v>
      </c>
      <c r="S29" s="44">
        <f t="shared" ref="S29:S36" si="236">MOD(F29*235,19)</f>
        <v>15</v>
      </c>
      <c r="T29" s="44">
        <f t="shared" ref="T29:T36" si="237">QUOTIENT(R29*2392,81)</f>
        <v>32483</v>
      </c>
      <c r="U29" s="44">
        <f t="shared" ref="U29:U36" si="238">MOD(R29*2392,81)</f>
        <v>77</v>
      </c>
      <c r="V29" s="44">
        <f t="shared" ref="V29:V36" si="239">MOD(T29,60)</f>
        <v>23</v>
      </c>
      <c r="W29" s="44" t="str">
        <f>INDEX(干支!$H$2:$H$62,MATCH(V29+1,干支!$G$2:$G$62,0))</f>
        <v>丁亥</v>
      </c>
      <c r="X29" s="44">
        <f t="shared" ref="X29:X36" si="240">V29+1</f>
        <v>24</v>
      </c>
      <c r="Y29" s="44">
        <f t="shared" ref="Y29:Y36" si="241">IF(U29+43&gt;=81,U29+43-81,U29+43)</f>
        <v>39</v>
      </c>
      <c r="Z29" s="44">
        <f t="shared" ref="Z29:Z36" si="242">IF(IF(U29+43&gt;=81,V29+29+1,V29+29)&gt;60,IF(U29+43&gt;=81,V29+29+1,V29+29)-60,IF(U29+43&gt;=81,V29+29+1,V29+29))</f>
        <v>53</v>
      </c>
      <c r="AA29" s="44" t="str">
        <f>INDEX(干支!$H$2:$H$62,MATCH(Z29+1,干支!$G$2:$G$62,0))</f>
        <v>丁巳</v>
      </c>
      <c r="AB29" s="44">
        <f t="shared" ref="AB29:AB36" si="243">Z29+1</f>
        <v>54</v>
      </c>
      <c r="AC29" s="44">
        <f t="shared" ref="AC29:AC36" si="244">IF(Y29+43&gt;=81,Y29+43-81,Y29+43)</f>
        <v>1</v>
      </c>
      <c r="AD29" s="44">
        <f t="shared" ref="AD29:AD36" si="245">IF(IF(Y29+43&gt;=81,Z29+29+1,Z29+29)&gt;60,IF(Y29+43&gt;=81,Z29+29+1,Z29+29)-60,IF(Y29+43&gt;=81,Z29+29+1,Z29+29))</f>
        <v>23</v>
      </c>
      <c r="AE29" s="44" t="str">
        <f>INDEX(干支!$H$2:$H$62,MATCH(AD29+1,干支!$G$2:$G$62,0))</f>
        <v>丁亥</v>
      </c>
      <c r="AF29" s="44">
        <f t="shared" ref="AF29:AF36" si="246">AD29+1</f>
        <v>24</v>
      </c>
      <c r="AG29" s="44">
        <f t="shared" ref="AG29:AG36" si="247">IF(AC29+43&gt;=81,AC29+43-81,AC29+43)</f>
        <v>44</v>
      </c>
      <c r="AH29" s="44">
        <f t="shared" ref="AH29:AH36" si="248">IF(IF(AC29+43&gt;=81,AD29+29+1,AD29+29)&gt;60,IF(AC29+43&gt;=81,AD29+29+1,AD29+29)-60,IF(AC29+43&gt;=81,AD29+29+1,AD29+29))</f>
        <v>52</v>
      </c>
      <c r="AI29" s="44" t="str">
        <f>INDEX(干支!$H$2:$H$62,MATCH(AH29+1,干支!$G$2:$G$62,0))</f>
        <v>丙辰</v>
      </c>
      <c r="AJ29" s="44">
        <f t="shared" ref="AJ29:AJ36" si="249">AH29+1</f>
        <v>53</v>
      </c>
      <c r="AK29" s="44">
        <f t="shared" ref="AK29:AK36" si="250">IF(AG29+43&gt;=81,AG29+43-81,AG29+43)</f>
        <v>6</v>
      </c>
      <c r="AL29" s="44">
        <f t="shared" ref="AL29:AL36" si="251">IF(IF(AG29+43&gt;=81,AH29+29+1,AH29+29)&gt;60,IF(AG29+43&gt;=81,AH29+29+1,AH29+29)-60,IF(AG29+43&gt;=81,AH29+29+1,AH29+29))</f>
        <v>22</v>
      </c>
      <c r="AM29" s="44" t="str">
        <f>INDEX(干支!$H$2:$H$62,MATCH(AL29+1,干支!$G$2:$G$62,0))</f>
        <v>丙戌</v>
      </c>
      <c r="AN29" s="44">
        <f t="shared" ref="AN29:AN36" si="252">AL29+1</f>
        <v>23</v>
      </c>
      <c r="AO29" s="44">
        <f t="shared" ref="AO29:AO36" si="253">IF(AK29+43&gt;=81,AK29+43-81,AK29+43)</f>
        <v>49</v>
      </c>
      <c r="AP29" s="44">
        <f t="shared" ref="AP29:AP36" si="254">IF(IF(AK29+43&gt;=81,AL29+29+1,AL29+29)&gt;60,IF(AK29+43&gt;=81,AL29+29+1,AL29+29)-60,IF(AK29+43&gt;=81,AL29+29+1,AL29+29))</f>
        <v>51</v>
      </c>
      <c r="AQ29" s="44" t="str">
        <f>INDEX(干支!$H$2:$H$62,MATCH(AP29+1,干支!$G$2:$G$62,0))</f>
        <v>乙卯</v>
      </c>
      <c r="AR29" s="44">
        <f t="shared" ref="AR29:AR36" si="255">AP29+1</f>
        <v>52</v>
      </c>
      <c r="AS29" s="44">
        <f t="shared" ref="AS29:AS36" si="256">IF(AO29+43&gt;=81,AO29+43-81,AO29+43)</f>
        <v>11</v>
      </c>
      <c r="AT29" s="44">
        <f t="shared" ref="AT29:AT36" si="257">IF(IF(AO29+43&gt;=81,AP29+29+1,AP29+29)&gt;60,IF(AO29+43&gt;=81,AP29+29+1,AP29+29)-60,IF(AO29+43&gt;=81,AP29+29+1,AP29+29))</f>
        <v>21</v>
      </c>
      <c r="AU29" s="44" t="str">
        <f>INDEX(干支!$H$2:$H$62,MATCH(AT29+1,干支!$G$2:$G$62,0))</f>
        <v>乙酉</v>
      </c>
      <c r="AV29" s="44">
        <f t="shared" ref="AV29:AV36" si="258">AT29+1</f>
        <v>22</v>
      </c>
      <c r="AW29" s="44">
        <f t="shared" ref="AW29:AW36" si="259">IF(AS29+43&gt;=81,AS29+43-81,AS29+43)</f>
        <v>54</v>
      </c>
      <c r="AX29" s="44">
        <f t="shared" ref="AX29:AX36" si="260">IF(IF(AS29+43&gt;=81,AT29+29+1,AT29+29)&gt;60,IF(AS29+43&gt;=81,AT29+29+1,AT29+29)-60,IF(AS29+43&gt;=81,AT29+29+1,AT29+29))</f>
        <v>50</v>
      </c>
      <c r="AY29" s="44" t="str">
        <f>INDEX(干支!$H$2:$H$62,MATCH(AX29+1,干支!$G$2:$G$62,0))</f>
        <v>甲寅</v>
      </c>
      <c r="AZ29" s="44">
        <f t="shared" ref="AZ29:AZ36" si="261">AX29+1</f>
        <v>51</v>
      </c>
      <c r="BA29" s="44">
        <f t="shared" ref="BA29:BA36" si="262">IF(AW29+43&gt;=81,AW29+43-81,AW29+43)</f>
        <v>16</v>
      </c>
      <c r="BB29" s="44">
        <f t="shared" ref="BB29:BB36" si="263">IF(IF(AW29+43&gt;=81,AX29+29+1,AX29+29)&gt;60,IF(AW29+43&gt;=81,AX29+29+1,AX29+29)-60,IF(AW29+43&gt;=81,AX29+29+1,AX29+29))</f>
        <v>20</v>
      </c>
      <c r="BC29" s="44" t="str">
        <f>INDEX(干支!$H$2:$H$62,MATCH(BB29+1,干支!$G$2:$G$62,0))</f>
        <v>甲申</v>
      </c>
      <c r="BD29" s="44">
        <f t="shared" ref="BD29:BD36" si="264">BB29+1</f>
        <v>21</v>
      </c>
      <c r="BE29" s="44">
        <f t="shared" ref="BE29:BE36" si="265">IF(BA29+43&gt;=81,BA29+43-81,BA29+43)</f>
        <v>59</v>
      </c>
      <c r="BF29" s="44">
        <f t="shared" ref="BF29:BF36" si="266">IF(IF(BA29+43&gt;=81,BB29+29+1,BB29+29)&gt;60,IF(BA29+43&gt;=81,BB29+29+1,BB29+29)-60,IF(BA29+43&gt;=81,BB29+29+1,BB29+29))</f>
        <v>49</v>
      </c>
      <c r="BG29" s="44" t="str">
        <f>INDEX(干支!$H$2:$H$62,MATCH(BF29+1,干支!$G$2:$G$62,0))</f>
        <v>癸丑</v>
      </c>
      <c r="BH29" s="44">
        <f t="shared" ref="BH29:BH36" si="267">BF29+1</f>
        <v>50</v>
      </c>
      <c r="BI29" s="44">
        <f t="shared" ref="BI29:BI36" si="268">IF(BE29+43&gt;=81,BE29+43-81,BE29+43)</f>
        <v>21</v>
      </c>
      <c r="BJ29" s="44">
        <f t="shared" ref="BJ29:BJ36" si="269">IF(IF(BE29+43&gt;=81,BF29+29+1,BF29+29)&gt;60,IF(BE29+43&gt;=81,BF29+29+1,BF29+29)-60,IF(BE29+43&gt;=81,BF29+29+1,BF29+29))</f>
        <v>19</v>
      </c>
      <c r="BK29" s="44" t="str">
        <f>INDEX(干支!$H$2:$H$62,MATCH(BJ29+1,干支!$G$2:$G$62,0))</f>
        <v>癸未</v>
      </c>
      <c r="BL29" s="44">
        <f t="shared" ref="BL29:BL36" si="270">BJ29+1</f>
        <v>20</v>
      </c>
      <c r="BM29" s="44">
        <f t="shared" ref="BM29:BM36" si="271">IF(BI29+43&gt;=81,BI29+43-81,BI29+43)</f>
        <v>64</v>
      </c>
      <c r="BN29" s="44">
        <f t="shared" ref="BN29:BN36" si="272">IF(IF(BI29+43&gt;=81,BJ29+29+1,BJ29+29)&gt;60,IF(BI29+43&gt;=81,BJ29+29+1,BJ29+29)-60,IF(BI29+43&gt;=81,BJ29+29+1,BJ29+29))</f>
        <v>48</v>
      </c>
      <c r="BO29" s="44" t="str">
        <f>INDEX(干支!$H$2:$H$62,MATCH(BN29+1,干支!$G$2:$G$62,0))</f>
        <v>壬子</v>
      </c>
      <c r="BP29" s="44">
        <f t="shared" ref="BP29:BP36" si="273">BN29+1</f>
        <v>49</v>
      </c>
      <c r="BQ29" s="44">
        <f t="shared" ref="BQ29:BQ36" si="274">IF(BM29+43&gt;=81,BM29+43-81,BM29+43)</f>
        <v>26</v>
      </c>
      <c r="BR29" s="44">
        <f t="shared" ref="BR29:BR36" si="275">IF(IF(BM29+43&gt;=81,BN29+29+1,BN29+29)&gt;60,IF(BM29+43&gt;=81,BN29+29+1,BN29+29)-60,IF(BM29+43&gt;=81,BN29+29+1,BN29+29))</f>
        <v>18</v>
      </c>
      <c r="BS29" s="44" t="str">
        <f>INDEX(干支!$H$2:$H$62,MATCH(BR29+1,干支!$G$2:$G$62,0))</f>
        <v>壬午</v>
      </c>
      <c r="BT29" s="44">
        <f t="shared" ref="BT29:BT36" si="276">BR29+1</f>
        <v>19</v>
      </c>
      <c r="BU29" s="44">
        <f t="shared" ref="BU29:BU36" si="277">IF(BQ29+43&gt;=81,BQ29+43-81,BQ29+43)</f>
        <v>69</v>
      </c>
      <c r="BV29" s="44">
        <f t="shared" ref="BV29:BV36" si="278">IF(IF(BQ29+43&gt;=81,BR29+29+1,BR29+29)&gt;60,IF(BQ29+43&gt;=81,BR29+29+1,BR29+29)-60,IF(BQ29+43&gt;=81,BR29+29+1,BR29+29))</f>
        <v>47</v>
      </c>
      <c r="BW29" s="44" t="str">
        <f>INDEX(干支!$H$2:$H$62,MATCH(BV29+1,干支!$G$2:$G$62,0))</f>
        <v>辛亥</v>
      </c>
      <c r="BX29" s="44">
        <f t="shared" ref="BX29:BX36" si="279">BV29+1</f>
        <v>48</v>
      </c>
      <c r="BY29" s="44">
        <f t="shared" ref="BY29:BY36" si="280">IF(BU29+43&gt;=81,BU29+43-81,BU29+43)</f>
        <v>31</v>
      </c>
      <c r="BZ29" s="44">
        <f t="shared" ref="BZ29:BZ36" si="281">IF(IF(BU29+43&gt;=81,BV29+29+1,BV29+29)&gt;60,IF(BU29+43&gt;=81,BV29+29+1,BV29+29)-60,IF(BU29+43&gt;=81,BV29+29+1,BV29+29))</f>
        <v>17</v>
      </c>
      <c r="CA29" s="44" t="str">
        <f>INDEX(干支!$H$2:$H$62,MATCH(BZ29+1,干支!$G$2:$G$62,0))</f>
        <v>辛巳</v>
      </c>
      <c r="CB29" s="44">
        <f t="shared" ref="CB29:CB36" si="282">BZ29+1</f>
        <v>18</v>
      </c>
    </row>
    <row r="30" spans="1:80">
      <c r="A30" s="45" t="s">
        <v>375</v>
      </c>
      <c r="D30" s="44">
        <v>14</v>
      </c>
      <c r="E30" s="44">
        <f t="shared" si="222"/>
        <v>143218</v>
      </c>
      <c r="F30" s="44">
        <f t="shared" si="223"/>
        <v>90</v>
      </c>
      <c r="G30" s="44" t="str">
        <f t="shared" si="224"/>
        <v/>
      </c>
      <c r="H30" s="44" t="str">
        <f t="shared" si="225"/>
        <v/>
      </c>
      <c r="I30" s="44">
        <f t="shared" si="226"/>
        <v>1113</v>
      </c>
      <c r="J30" s="44">
        <f t="shared" si="227"/>
        <v>189</v>
      </c>
      <c r="K30" s="44">
        <f t="shared" si="228"/>
        <v>84</v>
      </c>
      <c r="L30" s="44" t="str">
        <f t="shared" si="229"/>
        <v>第3月</v>
      </c>
      <c r="M30" s="44" t="str">
        <f t="shared" si="230"/>
        <v>第9月</v>
      </c>
      <c r="N30" s="44" t="str">
        <f t="shared" si="231"/>
        <v/>
      </c>
      <c r="O30" s="44" t="str">
        <f t="shared" si="232"/>
        <v>第3月</v>
      </c>
      <c r="P30" s="44" t="str">
        <f t="shared" si="233"/>
        <v>第9月</v>
      </c>
      <c r="Q30" s="44" t="str">
        <f t="shared" si="234"/>
        <v>第15月</v>
      </c>
      <c r="R30" s="44">
        <f t="shared" si="235"/>
        <v>1113</v>
      </c>
      <c r="S30" s="44">
        <f t="shared" si="236"/>
        <v>3</v>
      </c>
      <c r="T30" s="44">
        <f t="shared" si="237"/>
        <v>32867</v>
      </c>
      <c r="U30" s="44">
        <f t="shared" si="238"/>
        <v>69</v>
      </c>
      <c r="V30" s="44">
        <f t="shared" si="239"/>
        <v>47</v>
      </c>
      <c r="W30" s="44" t="str">
        <f>INDEX(干支!$H$2:$H$62,MATCH(V30+1,干支!$G$2:$G$62,0))</f>
        <v>辛亥</v>
      </c>
      <c r="X30" s="44">
        <f t="shared" si="240"/>
        <v>48</v>
      </c>
      <c r="Y30" s="44">
        <f t="shared" si="241"/>
        <v>31</v>
      </c>
      <c r="Z30" s="44">
        <f t="shared" si="242"/>
        <v>17</v>
      </c>
      <c r="AA30" s="44" t="str">
        <f>INDEX(干支!$H$2:$H$62,MATCH(Z30+1,干支!$G$2:$G$62,0))</f>
        <v>辛巳</v>
      </c>
      <c r="AB30" s="44">
        <f t="shared" si="243"/>
        <v>18</v>
      </c>
      <c r="AC30" s="44">
        <f t="shared" si="244"/>
        <v>74</v>
      </c>
      <c r="AD30" s="44">
        <f t="shared" si="245"/>
        <v>46</v>
      </c>
      <c r="AE30" s="44" t="str">
        <f>INDEX(干支!$H$2:$H$62,MATCH(AD30+1,干支!$G$2:$G$62,0))</f>
        <v>庚戌</v>
      </c>
      <c r="AF30" s="44">
        <f t="shared" si="246"/>
        <v>47</v>
      </c>
      <c r="AG30" s="44">
        <f t="shared" si="247"/>
        <v>36</v>
      </c>
      <c r="AH30" s="44">
        <f t="shared" si="248"/>
        <v>16</v>
      </c>
      <c r="AI30" s="44" t="str">
        <f>INDEX(干支!$H$2:$H$62,MATCH(AH30+1,干支!$G$2:$G$62,0))</f>
        <v>庚辰</v>
      </c>
      <c r="AJ30" s="44">
        <f t="shared" si="249"/>
        <v>17</v>
      </c>
      <c r="AK30" s="44">
        <f t="shared" si="250"/>
        <v>79</v>
      </c>
      <c r="AL30" s="44">
        <f t="shared" si="251"/>
        <v>45</v>
      </c>
      <c r="AM30" s="44" t="str">
        <f>INDEX(干支!$H$2:$H$62,MATCH(AL30+1,干支!$G$2:$G$62,0))</f>
        <v>己酉</v>
      </c>
      <c r="AN30" s="44">
        <f t="shared" si="252"/>
        <v>46</v>
      </c>
      <c r="AO30" s="44">
        <f t="shared" si="253"/>
        <v>41</v>
      </c>
      <c r="AP30" s="44">
        <f t="shared" si="254"/>
        <v>15</v>
      </c>
      <c r="AQ30" s="44" t="str">
        <f>INDEX(干支!$H$2:$H$62,MATCH(AP30+1,干支!$G$2:$G$62,0))</f>
        <v>己卯</v>
      </c>
      <c r="AR30" s="44">
        <f t="shared" si="255"/>
        <v>16</v>
      </c>
      <c r="AS30" s="44">
        <f t="shared" si="256"/>
        <v>3</v>
      </c>
      <c r="AT30" s="44">
        <f t="shared" si="257"/>
        <v>45</v>
      </c>
      <c r="AU30" s="44" t="str">
        <f>INDEX(干支!$H$2:$H$62,MATCH(AT30+1,干支!$G$2:$G$62,0))</f>
        <v>己酉</v>
      </c>
      <c r="AV30" s="44">
        <f t="shared" si="258"/>
        <v>46</v>
      </c>
      <c r="AW30" s="44">
        <f t="shared" si="259"/>
        <v>46</v>
      </c>
      <c r="AX30" s="44">
        <f t="shared" si="260"/>
        <v>14</v>
      </c>
      <c r="AY30" s="44" t="str">
        <f>INDEX(干支!$H$2:$H$62,MATCH(AX30+1,干支!$G$2:$G$62,0))</f>
        <v>戊寅</v>
      </c>
      <c r="AZ30" s="44">
        <f t="shared" si="261"/>
        <v>15</v>
      </c>
      <c r="BA30" s="44">
        <f t="shared" si="262"/>
        <v>8</v>
      </c>
      <c r="BB30" s="44">
        <f t="shared" si="263"/>
        <v>44</v>
      </c>
      <c r="BC30" s="44" t="str">
        <f>INDEX(干支!$H$2:$H$62,MATCH(BB30+1,干支!$G$2:$G$62,0))</f>
        <v>戊申</v>
      </c>
      <c r="BD30" s="44">
        <f t="shared" si="264"/>
        <v>45</v>
      </c>
      <c r="BE30" s="44">
        <f t="shared" si="265"/>
        <v>51</v>
      </c>
      <c r="BF30" s="44">
        <f t="shared" si="266"/>
        <v>13</v>
      </c>
      <c r="BG30" s="44" t="str">
        <f>INDEX(干支!$H$2:$H$62,MATCH(BF30+1,干支!$G$2:$G$62,0))</f>
        <v>丁丑</v>
      </c>
      <c r="BH30" s="44">
        <f t="shared" si="267"/>
        <v>14</v>
      </c>
      <c r="BI30" s="44">
        <f t="shared" si="268"/>
        <v>13</v>
      </c>
      <c r="BJ30" s="44">
        <f t="shared" si="269"/>
        <v>43</v>
      </c>
      <c r="BK30" s="44" t="str">
        <f>INDEX(干支!$H$2:$H$62,MATCH(BJ30+1,干支!$G$2:$G$62,0))</f>
        <v>丁未</v>
      </c>
      <c r="BL30" s="44">
        <f t="shared" si="270"/>
        <v>44</v>
      </c>
      <c r="BM30" s="44">
        <f t="shared" si="271"/>
        <v>56</v>
      </c>
      <c r="BN30" s="44">
        <f t="shared" si="272"/>
        <v>12</v>
      </c>
      <c r="BO30" s="44" t="str">
        <f>INDEX(干支!$H$2:$H$62,MATCH(BN30+1,干支!$G$2:$G$62,0))</f>
        <v>丙子</v>
      </c>
      <c r="BP30" s="44">
        <f t="shared" si="273"/>
        <v>13</v>
      </c>
      <c r="BQ30" s="44">
        <f t="shared" si="274"/>
        <v>18</v>
      </c>
      <c r="BR30" s="44">
        <f t="shared" si="275"/>
        <v>42</v>
      </c>
      <c r="BS30" s="44" t="str">
        <f>INDEX(干支!$H$2:$H$62,MATCH(BR30+1,干支!$G$2:$G$62,0))</f>
        <v>丙午</v>
      </c>
      <c r="BT30" s="44">
        <f t="shared" si="276"/>
        <v>43</v>
      </c>
      <c r="BU30" s="44">
        <f t="shared" si="277"/>
        <v>61</v>
      </c>
      <c r="BV30" s="44">
        <f t="shared" si="278"/>
        <v>11</v>
      </c>
      <c r="BW30" s="44" t="str">
        <f>INDEX(干支!$H$2:$H$62,MATCH(BV30+1,干支!$G$2:$G$62,0))</f>
        <v>乙亥</v>
      </c>
      <c r="BX30" s="44">
        <f t="shared" si="279"/>
        <v>12</v>
      </c>
      <c r="BY30" s="44">
        <f t="shared" si="280"/>
        <v>23</v>
      </c>
      <c r="BZ30" s="44">
        <f t="shared" si="281"/>
        <v>41</v>
      </c>
      <c r="CA30" s="44" t="str">
        <f>INDEX(干支!$H$2:$H$62,MATCH(BZ30+1,干支!$G$2:$G$62,0))</f>
        <v>乙巳</v>
      </c>
      <c r="CB30" s="44">
        <f t="shared" si="282"/>
        <v>42</v>
      </c>
    </row>
    <row r="31" spans="1:80">
      <c r="A31" s="45" t="s">
        <v>377</v>
      </c>
      <c r="D31" s="44">
        <v>13</v>
      </c>
      <c r="E31" s="44">
        <f t="shared" si="222"/>
        <v>143219</v>
      </c>
      <c r="F31" s="44">
        <f t="shared" si="223"/>
        <v>91</v>
      </c>
      <c r="G31" s="44" t="str">
        <f t="shared" si="224"/>
        <v/>
      </c>
      <c r="H31" s="44" t="str">
        <f t="shared" si="225"/>
        <v/>
      </c>
      <c r="I31" s="44">
        <f t="shared" si="226"/>
        <v>1125</v>
      </c>
      <c r="J31" s="44">
        <f t="shared" si="227"/>
        <v>191</v>
      </c>
      <c r="K31" s="44">
        <f t="shared" si="228"/>
        <v>90</v>
      </c>
      <c r="L31" s="44" t="str">
        <f t="shared" si="229"/>
        <v>第2月</v>
      </c>
      <c r="M31" s="44" t="str">
        <f t="shared" si="230"/>
        <v>第8月</v>
      </c>
      <c r="N31" s="44" t="str">
        <f t="shared" si="231"/>
        <v/>
      </c>
      <c r="O31" s="44" t="str">
        <f t="shared" si="232"/>
        <v>第3月</v>
      </c>
      <c r="P31" s="44" t="str">
        <f t="shared" si="233"/>
        <v>第9月</v>
      </c>
      <c r="Q31" s="44" t="str">
        <f t="shared" si="234"/>
        <v>第15月</v>
      </c>
      <c r="R31" s="44">
        <f t="shared" si="235"/>
        <v>1125</v>
      </c>
      <c r="S31" s="44">
        <f t="shared" si="236"/>
        <v>10</v>
      </c>
      <c r="T31" s="44">
        <f t="shared" si="237"/>
        <v>33222</v>
      </c>
      <c r="U31" s="44">
        <f t="shared" si="238"/>
        <v>18</v>
      </c>
      <c r="V31" s="44">
        <f t="shared" si="239"/>
        <v>42</v>
      </c>
      <c r="W31" s="44" t="str">
        <f>INDEX(干支!$H$2:$H$62,MATCH(V31+1,干支!$G$2:$G$62,0))</f>
        <v>丙午</v>
      </c>
      <c r="X31" s="44">
        <f t="shared" si="240"/>
        <v>43</v>
      </c>
      <c r="Y31" s="44">
        <f t="shared" si="241"/>
        <v>61</v>
      </c>
      <c r="Z31" s="44">
        <f t="shared" si="242"/>
        <v>11</v>
      </c>
      <c r="AA31" s="44" t="str">
        <f>INDEX(干支!$H$2:$H$62,MATCH(Z31+1,干支!$G$2:$G$62,0))</f>
        <v>乙亥</v>
      </c>
      <c r="AB31" s="44">
        <f t="shared" si="243"/>
        <v>12</v>
      </c>
      <c r="AC31" s="44">
        <f t="shared" si="244"/>
        <v>23</v>
      </c>
      <c r="AD31" s="44">
        <f t="shared" si="245"/>
        <v>41</v>
      </c>
      <c r="AE31" s="44" t="str">
        <f>INDEX(干支!$H$2:$H$62,MATCH(AD31+1,干支!$G$2:$G$62,0))</f>
        <v>乙巳</v>
      </c>
      <c r="AF31" s="44">
        <f t="shared" si="246"/>
        <v>42</v>
      </c>
      <c r="AG31" s="44">
        <f t="shared" si="247"/>
        <v>66</v>
      </c>
      <c r="AH31" s="44">
        <f t="shared" si="248"/>
        <v>10</v>
      </c>
      <c r="AI31" s="44" t="str">
        <f>INDEX(干支!$H$2:$H$62,MATCH(AH31+1,干支!$G$2:$G$62,0))</f>
        <v>甲戌</v>
      </c>
      <c r="AJ31" s="44">
        <f t="shared" si="249"/>
        <v>11</v>
      </c>
      <c r="AK31" s="44">
        <f t="shared" si="250"/>
        <v>28</v>
      </c>
      <c r="AL31" s="44">
        <f t="shared" si="251"/>
        <v>40</v>
      </c>
      <c r="AM31" s="44" t="str">
        <f>INDEX(干支!$H$2:$H$62,MATCH(AL31+1,干支!$G$2:$G$62,0))</f>
        <v>甲辰</v>
      </c>
      <c r="AN31" s="44">
        <f t="shared" si="252"/>
        <v>41</v>
      </c>
      <c r="AO31" s="44">
        <f t="shared" si="253"/>
        <v>71</v>
      </c>
      <c r="AP31" s="44">
        <f t="shared" si="254"/>
        <v>9</v>
      </c>
      <c r="AQ31" s="44" t="str">
        <f>INDEX(干支!$H$2:$H$62,MATCH(AP31+1,干支!$G$2:$G$62,0))</f>
        <v>癸酉</v>
      </c>
      <c r="AR31" s="44">
        <f t="shared" si="255"/>
        <v>10</v>
      </c>
      <c r="AS31" s="44">
        <f t="shared" si="256"/>
        <v>33</v>
      </c>
      <c r="AT31" s="44">
        <f t="shared" si="257"/>
        <v>39</v>
      </c>
      <c r="AU31" s="44" t="str">
        <f>INDEX(干支!$H$2:$H$62,MATCH(AT31+1,干支!$G$2:$G$62,0))</f>
        <v>癸卯</v>
      </c>
      <c r="AV31" s="44">
        <f t="shared" si="258"/>
        <v>40</v>
      </c>
      <c r="AW31" s="44">
        <f t="shared" si="259"/>
        <v>76</v>
      </c>
      <c r="AX31" s="44">
        <f t="shared" si="260"/>
        <v>8</v>
      </c>
      <c r="AY31" s="44" t="str">
        <f>INDEX(干支!$H$2:$H$62,MATCH(AX31+1,干支!$G$2:$G$62,0))</f>
        <v>壬申</v>
      </c>
      <c r="AZ31" s="44">
        <f t="shared" si="261"/>
        <v>9</v>
      </c>
      <c r="BA31" s="44">
        <f t="shared" si="262"/>
        <v>38</v>
      </c>
      <c r="BB31" s="44">
        <f t="shared" si="263"/>
        <v>38</v>
      </c>
      <c r="BC31" s="44" t="str">
        <f>INDEX(干支!$H$2:$H$62,MATCH(BB31+1,干支!$G$2:$G$62,0))</f>
        <v>壬寅</v>
      </c>
      <c r="BD31" s="44">
        <f t="shared" si="264"/>
        <v>39</v>
      </c>
      <c r="BE31" s="44">
        <f t="shared" si="265"/>
        <v>0</v>
      </c>
      <c r="BF31" s="44">
        <f t="shared" si="266"/>
        <v>8</v>
      </c>
      <c r="BG31" s="44" t="str">
        <f>INDEX(干支!$H$2:$H$62,MATCH(BF31+1,干支!$G$2:$G$62,0))</f>
        <v>壬申</v>
      </c>
      <c r="BH31" s="44">
        <f t="shared" si="267"/>
        <v>9</v>
      </c>
      <c r="BI31" s="44">
        <f t="shared" si="268"/>
        <v>43</v>
      </c>
      <c r="BJ31" s="44">
        <f t="shared" si="269"/>
        <v>37</v>
      </c>
      <c r="BK31" s="44" t="str">
        <f>INDEX(干支!$H$2:$H$62,MATCH(BJ31+1,干支!$G$2:$G$62,0))</f>
        <v>辛丑</v>
      </c>
      <c r="BL31" s="44">
        <f t="shared" si="270"/>
        <v>38</v>
      </c>
      <c r="BM31" s="44">
        <f t="shared" si="271"/>
        <v>5</v>
      </c>
      <c r="BN31" s="44">
        <f t="shared" si="272"/>
        <v>7</v>
      </c>
      <c r="BO31" s="44" t="str">
        <f>INDEX(干支!$H$2:$H$62,MATCH(BN31+1,干支!$G$2:$G$62,0))</f>
        <v>辛未</v>
      </c>
      <c r="BP31" s="44">
        <f t="shared" si="273"/>
        <v>8</v>
      </c>
      <c r="BQ31" s="44">
        <f t="shared" si="274"/>
        <v>48</v>
      </c>
      <c r="BR31" s="44">
        <f t="shared" si="275"/>
        <v>36</v>
      </c>
      <c r="BS31" s="44" t="str">
        <f>INDEX(干支!$H$2:$H$62,MATCH(BR31+1,干支!$G$2:$G$62,0))</f>
        <v>庚子</v>
      </c>
      <c r="BT31" s="44">
        <f t="shared" si="276"/>
        <v>37</v>
      </c>
      <c r="BU31" s="44">
        <f t="shared" si="277"/>
        <v>10</v>
      </c>
      <c r="BV31" s="44">
        <f t="shared" si="278"/>
        <v>6</v>
      </c>
      <c r="BW31" s="44" t="str">
        <f>INDEX(干支!$H$2:$H$62,MATCH(BV31+1,干支!$G$2:$G$62,0))</f>
        <v>庚午</v>
      </c>
      <c r="BX31" s="44">
        <f t="shared" si="279"/>
        <v>7</v>
      </c>
      <c r="BY31" s="44">
        <f t="shared" si="280"/>
        <v>53</v>
      </c>
      <c r="BZ31" s="44">
        <f t="shared" si="281"/>
        <v>35</v>
      </c>
      <c r="CA31" s="44" t="str">
        <f>INDEX(干支!$H$2:$H$62,MATCH(BZ31+1,干支!$G$2:$G$62,0))</f>
        <v>己亥</v>
      </c>
      <c r="CB31" s="44">
        <f t="shared" si="282"/>
        <v>36</v>
      </c>
    </row>
    <row r="32" spans="1:80">
      <c r="A32" s="45" t="s">
        <v>379</v>
      </c>
      <c r="D32" s="44">
        <v>12</v>
      </c>
      <c r="E32" s="44">
        <f t="shared" si="222"/>
        <v>143220</v>
      </c>
      <c r="F32" s="44">
        <f t="shared" si="223"/>
        <v>92</v>
      </c>
      <c r="G32" s="44" t="str">
        <f t="shared" si="224"/>
        <v>有</v>
      </c>
      <c r="H32" s="44" t="str">
        <f t="shared" si="225"/>
        <v>閏2月</v>
      </c>
      <c r="I32" s="44">
        <f t="shared" si="226"/>
        <v>1137</v>
      </c>
      <c r="J32" s="44">
        <f t="shared" si="227"/>
        <v>193</v>
      </c>
      <c r="K32" s="44">
        <f t="shared" si="228"/>
        <v>96</v>
      </c>
      <c r="L32" s="44" t="str">
        <f t="shared" si="229"/>
        <v>第2月</v>
      </c>
      <c r="M32" s="44" t="str">
        <f t="shared" si="230"/>
        <v>第8月</v>
      </c>
      <c r="N32" s="44" t="str">
        <f t="shared" si="231"/>
        <v/>
      </c>
      <c r="O32" s="44" t="str">
        <f t="shared" si="232"/>
        <v>第3月</v>
      </c>
      <c r="P32" s="44" t="str">
        <f t="shared" si="233"/>
        <v>第9月</v>
      </c>
      <c r="Q32" s="44" t="str">
        <f t="shared" si="234"/>
        <v>第14月</v>
      </c>
      <c r="R32" s="44">
        <f t="shared" si="235"/>
        <v>1137</v>
      </c>
      <c r="S32" s="44">
        <f t="shared" si="236"/>
        <v>17</v>
      </c>
      <c r="T32" s="44">
        <f t="shared" si="237"/>
        <v>33576</v>
      </c>
      <c r="U32" s="44">
        <f t="shared" si="238"/>
        <v>48</v>
      </c>
      <c r="V32" s="44">
        <f t="shared" si="239"/>
        <v>36</v>
      </c>
      <c r="W32" s="44" t="str">
        <f>INDEX(干支!$H$2:$H$62,MATCH(V32+1,干支!$G$2:$G$62,0))</f>
        <v>庚子</v>
      </c>
      <c r="X32" s="44">
        <f t="shared" si="240"/>
        <v>37</v>
      </c>
      <c r="Y32" s="44">
        <f t="shared" si="241"/>
        <v>10</v>
      </c>
      <c r="Z32" s="44">
        <f t="shared" si="242"/>
        <v>6</v>
      </c>
      <c r="AA32" s="44" t="str">
        <f>INDEX(干支!$H$2:$H$62,MATCH(Z32+1,干支!$G$2:$G$62,0))</f>
        <v>庚午</v>
      </c>
      <c r="AB32" s="44">
        <f t="shared" si="243"/>
        <v>7</v>
      </c>
      <c r="AC32" s="44">
        <f t="shared" si="244"/>
        <v>53</v>
      </c>
      <c r="AD32" s="44">
        <f t="shared" si="245"/>
        <v>35</v>
      </c>
      <c r="AE32" s="44" t="str">
        <f>INDEX(干支!$H$2:$H$62,MATCH(AD32+1,干支!$G$2:$G$62,0))</f>
        <v>己亥</v>
      </c>
      <c r="AF32" s="44">
        <f t="shared" si="246"/>
        <v>36</v>
      </c>
      <c r="AG32" s="44">
        <f t="shared" si="247"/>
        <v>15</v>
      </c>
      <c r="AH32" s="44">
        <f t="shared" si="248"/>
        <v>5</v>
      </c>
      <c r="AI32" s="44" t="str">
        <f>INDEX(干支!$H$2:$H$62,MATCH(AH32+1,干支!$G$2:$G$62,0))</f>
        <v>己巳</v>
      </c>
      <c r="AJ32" s="44">
        <f t="shared" si="249"/>
        <v>6</v>
      </c>
      <c r="AK32" s="44">
        <f t="shared" si="250"/>
        <v>58</v>
      </c>
      <c r="AL32" s="44">
        <f t="shared" si="251"/>
        <v>34</v>
      </c>
      <c r="AM32" s="44" t="str">
        <f>INDEX(干支!$H$2:$H$62,MATCH(AL32+1,干支!$G$2:$G$62,0))</f>
        <v>戊戌</v>
      </c>
      <c r="AN32" s="44">
        <f t="shared" si="252"/>
        <v>35</v>
      </c>
      <c r="AO32" s="44">
        <f t="shared" si="253"/>
        <v>20</v>
      </c>
      <c r="AP32" s="44">
        <f t="shared" si="254"/>
        <v>4</v>
      </c>
      <c r="AQ32" s="44" t="str">
        <f>INDEX(干支!$H$2:$H$62,MATCH(AP32+1,干支!$G$2:$G$62,0))</f>
        <v>戊辰</v>
      </c>
      <c r="AR32" s="44">
        <f t="shared" si="255"/>
        <v>5</v>
      </c>
      <c r="AS32" s="44">
        <f t="shared" si="256"/>
        <v>63</v>
      </c>
      <c r="AT32" s="44">
        <f t="shared" si="257"/>
        <v>33</v>
      </c>
      <c r="AU32" s="44" t="str">
        <f>INDEX(干支!$H$2:$H$62,MATCH(AT32+1,干支!$G$2:$G$62,0))</f>
        <v>丁酉</v>
      </c>
      <c r="AV32" s="44">
        <f t="shared" si="258"/>
        <v>34</v>
      </c>
      <c r="AW32" s="44">
        <f t="shared" si="259"/>
        <v>25</v>
      </c>
      <c r="AX32" s="44">
        <f t="shared" si="260"/>
        <v>3</v>
      </c>
      <c r="AY32" s="44" t="str">
        <f>INDEX(干支!$H$2:$H$62,MATCH(AX32+1,干支!$G$2:$G$62,0))</f>
        <v>丁卯</v>
      </c>
      <c r="AZ32" s="44">
        <f t="shared" si="261"/>
        <v>4</v>
      </c>
      <c r="BA32" s="44">
        <f t="shared" si="262"/>
        <v>68</v>
      </c>
      <c r="BB32" s="44">
        <f t="shared" si="263"/>
        <v>32</v>
      </c>
      <c r="BC32" s="44" t="str">
        <f>INDEX(干支!$H$2:$H$62,MATCH(BB32+1,干支!$G$2:$G$62,0))</f>
        <v>丙申</v>
      </c>
      <c r="BD32" s="44">
        <f t="shared" si="264"/>
        <v>33</v>
      </c>
      <c r="BE32" s="44">
        <f t="shared" si="265"/>
        <v>30</v>
      </c>
      <c r="BF32" s="44">
        <f t="shared" si="266"/>
        <v>2</v>
      </c>
      <c r="BG32" s="44" t="str">
        <f>INDEX(干支!$H$2:$H$62,MATCH(BF32+1,干支!$G$2:$G$62,0))</f>
        <v>丙寅</v>
      </c>
      <c r="BH32" s="44">
        <f t="shared" si="267"/>
        <v>3</v>
      </c>
      <c r="BI32" s="44">
        <f t="shared" si="268"/>
        <v>73</v>
      </c>
      <c r="BJ32" s="44">
        <f t="shared" si="269"/>
        <v>31</v>
      </c>
      <c r="BK32" s="44" t="str">
        <f>INDEX(干支!$H$2:$H$62,MATCH(BJ32+1,干支!$G$2:$G$62,0))</f>
        <v>乙未</v>
      </c>
      <c r="BL32" s="44">
        <f t="shared" si="270"/>
        <v>32</v>
      </c>
      <c r="BM32" s="44">
        <f t="shared" si="271"/>
        <v>35</v>
      </c>
      <c r="BN32" s="44">
        <f t="shared" si="272"/>
        <v>1</v>
      </c>
      <c r="BO32" s="44" t="str">
        <f>INDEX(干支!$H$2:$H$62,MATCH(BN32+1,干支!$G$2:$G$62,0))</f>
        <v>乙丑</v>
      </c>
      <c r="BP32" s="44">
        <f t="shared" si="273"/>
        <v>2</v>
      </c>
      <c r="BQ32" s="44">
        <f t="shared" si="274"/>
        <v>78</v>
      </c>
      <c r="BR32" s="44">
        <f t="shared" si="275"/>
        <v>30</v>
      </c>
      <c r="BS32" s="44" t="str">
        <f>INDEX(干支!$H$2:$H$62,MATCH(BR32+1,干支!$G$2:$G$62,0))</f>
        <v>甲午</v>
      </c>
      <c r="BT32" s="44">
        <f t="shared" si="276"/>
        <v>31</v>
      </c>
      <c r="BU32" s="44">
        <f t="shared" si="277"/>
        <v>40</v>
      </c>
      <c r="BV32" s="44">
        <f t="shared" si="278"/>
        <v>60</v>
      </c>
      <c r="BW32" s="44" t="str">
        <f>INDEX(干支!$H$2:$H$62,MATCH(BV32+1,干支!$G$2:$G$62,0))</f>
        <v>甲子</v>
      </c>
      <c r="BX32" s="44">
        <f t="shared" si="279"/>
        <v>61</v>
      </c>
      <c r="BY32" s="44">
        <f t="shared" si="280"/>
        <v>2</v>
      </c>
      <c r="BZ32" s="44">
        <f t="shared" si="281"/>
        <v>30</v>
      </c>
      <c r="CA32" s="44" t="str">
        <f>INDEX(干支!$H$2:$H$62,MATCH(BZ32+1,干支!$G$2:$G$62,0))</f>
        <v>甲午</v>
      </c>
      <c r="CB32" s="44">
        <f t="shared" si="282"/>
        <v>31</v>
      </c>
    </row>
    <row r="33" spans="1:80">
      <c r="A33" s="45" t="s">
        <v>383</v>
      </c>
      <c r="D33" s="44">
        <v>2</v>
      </c>
      <c r="E33" s="44">
        <f t="shared" si="222"/>
        <v>143230</v>
      </c>
      <c r="F33" s="44">
        <f t="shared" si="223"/>
        <v>102</v>
      </c>
      <c r="G33" s="44" t="str">
        <f t="shared" si="224"/>
        <v/>
      </c>
      <c r="H33" s="44" t="str">
        <f t="shared" si="225"/>
        <v>閏12月</v>
      </c>
      <c r="I33" s="44">
        <f t="shared" si="226"/>
        <v>1261</v>
      </c>
      <c r="J33" s="44">
        <f t="shared" si="227"/>
        <v>214</v>
      </c>
      <c r="K33" s="44">
        <f t="shared" si="228"/>
        <v>113</v>
      </c>
      <c r="L33" s="44" t="str">
        <f t="shared" si="229"/>
        <v>天正</v>
      </c>
      <c r="M33" s="44" t="str">
        <f t="shared" si="230"/>
        <v>第7月</v>
      </c>
      <c r="N33" s="44" t="str">
        <f t="shared" si="231"/>
        <v>第13月</v>
      </c>
      <c r="O33" s="44" t="str">
        <f t="shared" si="232"/>
        <v>第2月</v>
      </c>
      <c r="P33" s="44" t="str">
        <f t="shared" si="233"/>
        <v>第8月</v>
      </c>
      <c r="Q33" s="44" t="str">
        <f t="shared" si="234"/>
        <v>第14月</v>
      </c>
      <c r="R33" s="44">
        <f t="shared" si="235"/>
        <v>1261</v>
      </c>
      <c r="S33" s="44">
        <f t="shared" si="236"/>
        <v>11</v>
      </c>
      <c r="T33" s="44">
        <f t="shared" si="237"/>
        <v>37238</v>
      </c>
      <c r="U33" s="44">
        <f t="shared" si="238"/>
        <v>34</v>
      </c>
      <c r="V33" s="44">
        <f t="shared" si="239"/>
        <v>38</v>
      </c>
      <c r="W33" s="44" t="str">
        <f>INDEX(干支!$H$2:$H$62,MATCH(V33+1,干支!$G$2:$G$62,0))</f>
        <v>壬寅</v>
      </c>
      <c r="X33" s="44">
        <f t="shared" si="240"/>
        <v>39</v>
      </c>
      <c r="Y33" s="44">
        <f t="shared" si="241"/>
        <v>77</v>
      </c>
      <c r="Z33" s="44">
        <f t="shared" si="242"/>
        <v>7</v>
      </c>
      <c r="AA33" s="44" t="str">
        <f>INDEX(干支!$H$2:$H$62,MATCH(Z33+1,干支!$G$2:$G$62,0))</f>
        <v>辛未</v>
      </c>
      <c r="AB33" s="44">
        <f t="shared" si="243"/>
        <v>8</v>
      </c>
      <c r="AC33" s="44">
        <f t="shared" si="244"/>
        <v>39</v>
      </c>
      <c r="AD33" s="44">
        <f t="shared" si="245"/>
        <v>37</v>
      </c>
      <c r="AE33" s="44" t="str">
        <f>INDEX(干支!$H$2:$H$62,MATCH(AD33+1,干支!$G$2:$G$62,0))</f>
        <v>辛丑</v>
      </c>
      <c r="AF33" s="44">
        <f t="shared" si="246"/>
        <v>38</v>
      </c>
      <c r="AG33" s="44">
        <f t="shared" si="247"/>
        <v>1</v>
      </c>
      <c r="AH33" s="44">
        <f t="shared" si="248"/>
        <v>7</v>
      </c>
      <c r="AI33" s="44" t="str">
        <f>INDEX(干支!$H$2:$H$62,MATCH(AH33+1,干支!$G$2:$G$62,0))</f>
        <v>辛未</v>
      </c>
      <c r="AJ33" s="44">
        <f t="shared" si="249"/>
        <v>8</v>
      </c>
      <c r="AK33" s="44">
        <f t="shared" si="250"/>
        <v>44</v>
      </c>
      <c r="AL33" s="44">
        <f t="shared" si="251"/>
        <v>36</v>
      </c>
      <c r="AM33" s="44" t="str">
        <f>INDEX(干支!$H$2:$H$62,MATCH(AL33+1,干支!$G$2:$G$62,0))</f>
        <v>庚子</v>
      </c>
      <c r="AN33" s="44">
        <f t="shared" si="252"/>
        <v>37</v>
      </c>
      <c r="AO33" s="44">
        <f t="shared" si="253"/>
        <v>6</v>
      </c>
      <c r="AP33" s="44">
        <f t="shared" si="254"/>
        <v>6</v>
      </c>
      <c r="AQ33" s="44" t="str">
        <f>INDEX(干支!$H$2:$H$62,MATCH(AP33+1,干支!$G$2:$G$62,0))</f>
        <v>庚午</v>
      </c>
      <c r="AR33" s="44">
        <f t="shared" si="255"/>
        <v>7</v>
      </c>
      <c r="AS33" s="44">
        <f t="shared" si="256"/>
        <v>49</v>
      </c>
      <c r="AT33" s="44">
        <f t="shared" si="257"/>
        <v>35</v>
      </c>
      <c r="AU33" s="44" t="str">
        <f>INDEX(干支!$H$2:$H$62,MATCH(AT33+1,干支!$G$2:$G$62,0))</f>
        <v>己亥</v>
      </c>
      <c r="AV33" s="44">
        <f t="shared" si="258"/>
        <v>36</v>
      </c>
      <c r="AW33" s="44">
        <f t="shared" si="259"/>
        <v>11</v>
      </c>
      <c r="AX33" s="44">
        <f t="shared" si="260"/>
        <v>5</v>
      </c>
      <c r="AY33" s="44" t="str">
        <f>INDEX(干支!$H$2:$H$62,MATCH(AX33+1,干支!$G$2:$G$62,0))</f>
        <v>己巳</v>
      </c>
      <c r="AZ33" s="44">
        <f t="shared" si="261"/>
        <v>6</v>
      </c>
      <c r="BA33" s="44">
        <f t="shared" si="262"/>
        <v>54</v>
      </c>
      <c r="BB33" s="44">
        <f t="shared" si="263"/>
        <v>34</v>
      </c>
      <c r="BC33" s="44" t="str">
        <f>INDEX(干支!$H$2:$H$62,MATCH(BB33+1,干支!$G$2:$G$62,0))</f>
        <v>戊戌</v>
      </c>
      <c r="BD33" s="44">
        <f t="shared" si="264"/>
        <v>35</v>
      </c>
      <c r="BE33" s="44">
        <f t="shared" si="265"/>
        <v>16</v>
      </c>
      <c r="BF33" s="44">
        <f t="shared" si="266"/>
        <v>4</v>
      </c>
      <c r="BG33" s="44" t="str">
        <f>INDEX(干支!$H$2:$H$62,MATCH(BF33+1,干支!$G$2:$G$62,0))</f>
        <v>戊辰</v>
      </c>
      <c r="BH33" s="44">
        <f t="shared" si="267"/>
        <v>5</v>
      </c>
      <c r="BI33" s="44">
        <f t="shared" si="268"/>
        <v>59</v>
      </c>
      <c r="BJ33" s="44">
        <f t="shared" si="269"/>
        <v>33</v>
      </c>
      <c r="BK33" s="44" t="str">
        <f>INDEX(干支!$H$2:$H$62,MATCH(BJ33+1,干支!$G$2:$G$62,0))</f>
        <v>丁酉</v>
      </c>
      <c r="BL33" s="44">
        <f t="shared" si="270"/>
        <v>34</v>
      </c>
      <c r="BM33" s="44">
        <f t="shared" si="271"/>
        <v>21</v>
      </c>
      <c r="BN33" s="44">
        <f t="shared" si="272"/>
        <v>3</v>
      </c>
      <c r="BO33" s="44" t="str">
        <f>INDEX(干支!$H$2:$H$62,MATCH(BN33+1,干支!$G$2:$G$62,0))</f>
        <v>丁卯</v>
      </c>
      <c r="BP33" s="44">
        <f t="shared" si="273"/>
        <v>4</v>
      </c>
      <c r="BQ33" s="44">
        <f t="shared" si="274"/>
        <v>64</v>
      </c>
      <c r="BR33" s="44">
        <f t="shared" si="275"/>
        <v>32</v>
      </c>
      <c r="BS33" s="44" t="str">
        <f>INDEX(干支!$H$2:$H$62,MATCH(BR33+1,干支!$G$2:$G$62,0))</f>
        <v>丙申</v>
      </c>
      <c r="BT33" s="44">
        <f t="shared" si="276"/>
        <v>33</v>
      </c>
      <c r="BU33" s="44">
        <f t="shared" si="277"/>
        <v>26</v>
      </c>
      <c r="BV33" s="44">
        <f t="shared" si="278"/>
        <v>2</v>
      </c>
      <c r="BW33" s="44" t="str">
        <f>INDEX(干支!$H$2:$H$62,MATCH(BV33+1,干支!$G$2:$G$62,0))</f>
        <v>丙寅</v>
      </c>
      <c r="BX33" s="44">
        <f t="shared" si="279"/>
        <v>3</v>
      </c>
      <c r="BY33" s="44">
        <f t="shared" si="280"/>
        <v>69</v>
      </c>
      <c r="BZ33" s="44">
        <f t="shared" si="281"/>
        <v>31</v>
      </c>
      <c r="CA33" s="44" t="str">
        <f>INDEX(干支!$H$2:$H$62,MATCH(BZ33+1,干支!$G$2:$G$62,0))</f>
        <v>乙未</v>
      </c>
      <c r="CB33" s="44">
        <f t="shared" si="282"/>
        <v>32</v>
      </c>
    </row>
    <row r="34" spans="1:80">
      <c r="A34" s="45" t="s">
        <v>385</v>
      </c>
      <c r="D34" s="44">
        <v>1</v>
      </c>
      <c r="E34" s="44">
        <f t="shared" si="222"/>
        <v>143231</v>
      </c>
      <c r="F34" s="44">
        <f t="shared" si="223"/>
        <v>103</v>
      </c>
      <c r="G34" s="44" t="str">
        <f t="shared" si="224"/>
        <v>有</v>
      </c>
      <c r="H34" s="44" t="str">
        <f t="shared" si="225"/>
        <v>閏前12月</v>
      </c>
      <c r="I34" s="44">
        <f t="shared" si="226"/>
        <v>1273</v>
      </c>
      <c r="J34" s="44">
        <f t="shared" si="227"/>
        <v>216</v>
      </c>
      <c r="K34" s="44">
        <f t="shared" si="228"/>
        <v>119</v>
      </c>
      <c r="L34" s="44" t="str">
        <f t="shared" si="229"/>
        <v>天正</v>
      </c>
      <c r="M34" s="44" t="str">
        <f t="shared" si="230"/>
        <v>第7月</v>
      </c>
      <c r="N34" s="44" t="str">
        <f t="shared" si="231"/>
        <v>第13月</v>
      </c>
      <c r="O34" s="44" t="str">
        <f t="shared" si="232"/>
        <v>第2月</v>
      </c>
      <c r="P34" s="44" t="str">
        <f t="shared" si="233"/>
        <v>第8月</v>
      </c>
      <c r="Q34" s="44" t="str">
        <f t="shared" si="234"/>
        <v>第13月</v>
      </c>
      <c r="R34" s="44">
        <f t="shared" si="235"/>
        <v>1273</v>
      </c>
      <c r="S34" s="44">
        <f t="shared" si="236"/>
        <v>18</v>
      </c>
      <c r="T34" s="44">
        <f t="shared" si="237"/>
        <v>37592</v>
      </c>
      <c r="U34" s="44">
        <f t="shared" si="238"/>
        <v>64</v>
      </c>
      <c r="V34" s="44">
        <f t="shared" si="239"/>
        <v>32</v>
      </c>
      <c r="W34" s="44" t="str">
        <f>INDEX(干支!$H$2:$H$62,MATCH(V34+1,干支!$G$2:$G$62,0))</f>
        <v>丙申</v>
      </c>
      <c r="X34" s="44">
        <f t="shared" si="240"/>
        <v>33</v>
      </c>
      <c r="Y34" s="44">
        <f t="shared" si="241"/>
        <v>26</v>
      </c>
      <c r="Z34" s="44">
        <f t="shared" si="242"/>
        <v>2</v>
      </c>
      <c r="AA34" s="44" t="str">
        <f>INDEX(干支!$H$2:$H$62,MATCH(Z34+1,干支!$G$2:$G$62,0))</f>
        <v>丙寅</v>
      </c>
      <c r="AB34" s="44">
        <f t="shared" si="243"/>
        <v>3</v>
      </c>
      <c r="AC34" s="44">
        <f t="shared" si="244"/>
        <v>69</v>
      </c>
      <c r="AD34" s="44">
        <f t="shared" si="245"/>
        <v>31</v>
      </c>
      <c r="AE34" s="44" t="str">
        <f>INDEX(干支!$H$2:$H$62,MATCH(AD34+1,干支!$G$2:$G$62,0))</f>
        <v>乙未</v>
      </c>
      <c r="AF34" s="44">
        <f t="shared" si="246"/>
        <v>32</v>
      </c>
      <c r="AG34" s="44">
        <f t="shared" si="247"/>
        <v>31</v>
      </c>
      <c r="AH34" s="44">
        <f t="shared" si="248"/>
        <v>1</v>
      </c>
      <c r="AI34" s="44" t="str">
        <f>INDEX(干支!$H$2:$H$62,MATCH(AH34+1,干支!$G$2:$G$62,0))</f>
        <v>乙丑</v>
      </c>
      <c r="AJ34" s="44">
        <f t="shared" si="249"/>
        <v>2</v>
      </c>
      <c r="AK34" s="44">
        <f t="shared" si="250"/>
        <v>74</v>
      </c>
      <c r="AL34" s="44">
        <f t="shared" si="251"/>
        <v>30</v>
      </c>
      <c r="AM34" s="44" t="str">
        <f>INDEX(干支!$H$2:$H$62,MATCH(AL34+1,干支!$G$2:$G$62,0))</f>
        <v>甲午</v>
      </c>
      <c r="AN34" s="44">
        <f t="shared" si="252"/>
        <v>31</v>
      </c>
      <c r="AO34" s="44">
        <f t="shared" si="253"/>
        <v>36</v>
      </c>
      <c r="AP34" s="44">
        <f t="shared" si="254"/>
        <v>60</v>
      </c>
      <c r="AQ34" s="44" t="str">
        <f>INDEX(干支!$H$2:$H$62,MATCH(AP34+1,干支!$G$2:$G$62,0))</f>
        <v>甲子</v>
      </c>
      <c r="AR34" s="44">
        <f t="shared" si="255"/>
        <v>61</v>
      </c>
      <c r="AS34" s="44">
        <f t="shared" si="256"/>
        <v>79</v>
      </c>
      <c r="AT34" s="44">
        <f t="shared" si="257"/>
        <v>29</v>
      </c>
      <c r="AU34" s="44" t="str">
        <f>INDEX(干支!$H$2:$H$62,MATCH(AT34+1,干支!$G$2:$G$62,0))</f>
        <v>癸巳</v>
      </c>
      <c r="AV34" s="44">
        <f t="shared" si="258"/>
        <v>30</v>
      </c>
      <c r="AW34" s="44">
        <f t="shared" si="259"/>
        <v>41</v>
      </c>
      <c r="AX34" s="44">
        <f t="shared" si="260"/>
        <v>59</v>
      </c>
      <c r="AY34" s="44" t="str">
        <f>INDEX(干支!$H$2:$H$62,MATCH(AX34+1,干支!$G$2:$G$62,0))</f>
        <v>癸亥</v>
      </c>
      <c r="AZ34" s="44">
        <f t="shared" si="261"/>
        <v>60</v>
      </c>
      <c r="BA34" s="44">
        <f t="shared" si="262"/>
        <v>3</v>
      </c>
      <c r="BB34" s="44">
        <f t="shared" si="263"/>
        <v>29</v>
      </c>
      <c r="BC34" s="44" t="str">
        <f>INDEX(干支!$H$2:$H$62,MATCH(BB34+1,干支!$G$2:$G$62,0))</f>
        <v>癸巳</v>
      </c>
      <c r="BD34" s="44">
        <f t="shared" si="264"/>
        <v>30</v>
      </c>
      <c r="BE34" s="44">
        <f t="shared" si="265"/>
        <v>46</v>
      </c>
      <c r="BF34" s="44">
        <f t="shared" si="266"/>
        <v>58</v>
      </c>
      <c r="BG34" s="44" t="str">
        <f>INDEX(干支!$H$2:$H$62,MATCH(BF34+1,干支!$G$2:$G$62,0))</f>
        <v>壬戌</v>
      </c>
      <c r="BH34" s="44">
        <f t="shared" si="267"/>
        <v>59</v>
      </c>
      <c r="BI34" s="44">
        <f t="shared" si="268"/>
        <v>8</v>
      </c>
      <c r="BJ34" s="44">
        <f t="shared" si="269"/>
        <v>28</v>
      </c>
      <c r="BK34" s="44" t="str">
        <f>INDEX(干支!$H$2:$H$62,MATCH(BJ34+1,干支!$G$2:$G$62,0))</f>
        <v>壬辰</v>
      </c>
      <c r="BL34" s="44">
        <f t="shared" si="270"/>
        <v>29</v>
      </c>
      <c r="BM34" s="44">
        <f t="shared" si="271"/>
        <v>51</v>
      </c>
      <c r="BN34" s="44">
        <f t="shared" si="272"/>
        <v>57</v>
      </c>
      <c r="BO34" s="44" t="str">
        <f>INDEX(干支!$H$2:$H$62,MATCH(BN34+1,干支!$G$2:$G$62,0))</f>
        <v>辛酉</v>
      </c>
      <c r="BP34" s="44">
        <f t="shared" si="273"/>
        <v>58</v>
      </c>
      <c r="BQ34" s="44">
        <f t="shared" si="274"/>
        <v>13</v>
      </c>
      <c r="BR34" s="44">
        <f t="shared" si="275"/>
        <v>27</v>
      </c>
      <c r="BS34" s="44" t="str">
        <f>INDEX(干支!$H$2:$H$62,MATCH(BR34+1,干支!$G$2:$G$62,0))</f>
        <v>辛卯</v>
      </c>
      <c r="BT34" s="44">
        <f t="shared" si="276"/>
        <v>28</v>
      </c>
      <c r="BU34" s="44">
        <f t="shared" si="277"/>
        <v>56</v>
      </c>
      <c r="BV34" s="44">
        <f t="shared" si="278"/>
        <v>56</v>
      </c>
      <c r="BW34" s="44" t="str">
        <f>INDEX(干支!$H$2:$H$62,MATCH(BV34+1,干支!$G$2:$G$62,0))</f>
        <v>庚申</v>
      </c>
      <c r="BX34" s="44">
        <f t="shared" si="279"/>
        <v>57</v>
      </c>
      <c r="BY34" s="44">
        <f t="shared" si="280"/>
        <v>18</v>
      </c>
      <c r="BZ34" s="44">
        <f t="shared" si="281"/>
        <v>26</v>
      </c>
      <c r="CA34" s="44" t="str">
        <f>INDEX(干支!$H$2:$H$62,MATCH(BZ34+1,干支!$G$2:$G$62,0))</f>
        <v>庚寅</v>
      </c>
      <c r="CB34" s="44">
        <f t="shared" si="282"/>
        <v>27</v>
      </c>
    </row>
    <row r="35" spans="1:80">
      <c r="A35" s="45" t="s">
        <v>387</v>
      </c>
      <c r="D35" s="44">
        <v>0</v>
      </c>
      <c r="E35" s="44">
        <f t="shared" si="222"/>
        <v>143232</v>
      </c>
      <c r="F35" s="44">
        <f t="shared" si="223"/>
        <v>104</v>
      </c>
      <c r="G35" s="44" t="str">
        <f t="shared" si="224"/>
        <v/>
      </c>
      <c r="H35" s="44" t="str">
        <f t="shared" si="225"/>
        <v/>
      </c>
      <c r="I35" s="44">
        <f t="shared" si="226"/>
        <v>1286</v>
      </c>
      <c r="J35" s="44">
        <f t="shared" si="227"/>
        <v>219</v>
      </c>
      <c r="K35" s="44">
        <f t="shared" si="228"/>
        <v>13</v>
      </c>
      <c r="L35" s="44" t="str">
        <f t="shared" si="229"/>
        <v>第6月</v>
      </c>
      <c r="M35" s="44" t="str">
        <f t="shared" si="230"/>
        <v>第12月</v>
      </c>
      <c r="N35" s="44" t="str">
        <f t="shared" si="231"/>
        <v/>
      </c>
      <c r="O35" s="44" t="str">
        <f t="shared" si="232"/>
        <v>第6月</v>
      </c>
      <c r="P35" s="44" t="str">
        <f t="shared" si="233"/>
        <v>第12月</v>
      </c>
      <c r="Q35" s="44" t="str">
        <f t="shared" si="234"/>
        <v/>
      </c>
      <c r="R35" s="44">
        <f t="shared" si="235"/>
        <v>1286</v>
      </c>
      <c r="S35" s="44">
        <f t="shared" si="236"/>
        <v>6</v>
      </c>
      <c r="T35" s="44">
        <f t="shared" si="237"/>
        <v>37976</v>
      </c>
      <c r="U35" s="44">
        <f t="shared" si="238"/>
        <v>56</v>
      </c>
      <c r="V35" s="44">
        <f t="shared" si="239"/>
        <v>56</v>
      </c>
      <c r="W35" s="44" t="str">
        <f>INDEX(干支!$H$2:$H$62,MATCH(V35+1,干支!$G$2:$G$62,0))</f>
        <v>庚申</v>
      </c>
      <c r="X35" s="44">
        <f t="shared" si="240"/>
        <v>57</v>
      </c>
      <c r="Y35" s="44">
        <f t="shared" si="241"/>
        <v>18</v>
      </c>
      <c r="Z35" s="44">
        <f t="shared" si="242"/>
        <v>26</v>
      </c>
      <c r="AA35" s="44" t="str">
        <f>INDEX(干支!$H$2:$H$62,MATCH(Z35+1,干支!$G$2:$G$62,0))</f>
        <v>庚寅</v>
      </c>
      <c r="AB35" s="44">
        <f t="shared" si="243"/>
        <v>27</v>
      </c>
      <c r="AC35" s="44">
        <f t="shared" si="244"/>
        <v>61</v>
      </c>
      <c r="AD35" s="44">
        <f t="shared" si="245"/>
        <v>55</v>
      </c>
      <c r="AE35" s="44" t="str">
        <f>INDEX(干支!$H$2:$H$62,MATCH(AD35+1,干支!$G$2:$G$62,0))</f>
        <v>己未</v>
      </c>
      <c r="AF35" s="44">
        <f t="shared" si="246"/>
        <v>56</v>
      </c>
      <c r="AG35" s="44">
        <f t="shared" si="247"/>
        <v>23</v>
      </c>
      <c r="AH35" s="44">
        <f t="shared" si="248"/>
        <v>25</v>
      </c>
      <c r="AI35" s="44" t="str">
        <f>INDEX(干支!$H$2:$H$62,MATCH(AH35+1,干支!$G$2:$G$62,0))</f>
        <v>己丑</v>
      </c>
      <c r="AJ35" s="44">
        <f t="shared" si="249"/>
        <v>26</v>
      </c>
      <c r="AK35" s="44">
        <f t="shared" si="250"/>
        <v>66</v>
      </c>
      <c r="AL35" s="44">
        <f t="shared" si="251"/>
        <v>54</v>
      </c>
      <c r="AM35" s="44" t="str">
        <f>INDEX(干支!$H$2:$H$62,MATCH(AL35+1,干支!$G$2:$G$62,0))</f>
        <v>戊午</v>
      </c>
      <c r="AN35" s="44">
        <f t="shared" si="252"/>
        <v>55</v>
      </c>
      <c r="AO35" s="44">
        <f t="shared" si="253"/>
        <v>28</v>
      </c>
      <c r="AP35" s="44">
        <f t="shared" si="254"/>
        <v>24</v>
      </c>
      <c r="AQ35" s="44" t="str">
        <f>INDEX(干支!$H$2:$H$62,MATCH(AP35+1,干支!$G$2:$G$62,0))</f>
        <v>戊子</v>
      </c>
      <c r="AR35" s="44">
        <f t="shared" si="255"/>
        <v>25</v>
      </c>
      <c r="AS35" s="44">
        <f t="shared" si="256"/>
        <v>71</v>
      </c>
      <c r="AT35" s="44">
        <f t="shared" si="257"/>
        <v>53</v>
      </c>
      <c r="AU35" s="44" t="str">
        <f>INDEX(干支!$H$2:$H$62,MATCH(AT35+1,干支!$G$2:$G$62,0))</f>
        <v>丁巳</v>
      </c>
      <c r="AV35" s="44">
        <f t="shared" si="258"/>
        <v>54</v>
      </c>
      <c r="AW35" s="44">
        <f t="shared" si="259"/>
        <v>33</v>
      </c>
      <c r="AX35" s="44">
        <f t="shared" si="260"/>
        <v>23</v>
      </c>
      <c r="AY35" s="44" t="str">
        <f>INDEX(干支!$H$2:$H$62,MATCH(AX35+1,干支!$G$2:$G$62,0))</f>
        <v>丁亥</v>
      </c>
      <c r="AZ35" s="44">
        <f t="shared" si="261"/>
        <v>24</v>
      </c>
      <c r="BA35" s="44">
        <f t="shared" si="262"/>
        <v>76</v>
      </c>
      <c r="BB35" s="44">
        <f t="shared" si="263"/>
        <v>52</v>
      </c>
      <c r="BC35" s="44" t="str">
        <f>INDEX(干支!$H$2:$H$62,MATCH(BB35+1,干支!$G$2:$G$62,0))</f>
        <v>丙辰</v>
      </c>
      <c r="BD35" s="44">
        <f t="shared" si="264"/>
        <v>53</v>
      </c>
      <c r="BE35" s="44">
        <f t="shared" si="265"/>
        <v>38</v>
      </c>
      <c r="BF35" s="44">
        <f t="shared" si="266"/>
        <v>22</v>
      </c>
      <c r="BG35" s="44" t="str">
        <f>INDEX(干支!$H$2:$H$62,MATCH(BF35+1,干支!$G$2:$G$62,0))</f>
        <v>丙戌</v>
      </c>
      <c r="BH35" s="44">
        <f t="shared" si="267"/>
        <v>23</v>
      </c>
      <c r="BI35" s="44">
        <f t="shared" si="268"/>
        <v>0</v>
      </c>
      <c r="BJ35" s="44">
        <f t="shared" si="269"/>
        <v>52</v>
      </c>
      <c r="BK35" s="44" t="str">
        <f>INDEX(干支!$H$2:$H$62,MATCH(BJ35+1,干支!$G$2:$G$62,0))</f>
        <v>丙辰</v>
      </c>
      <c r="BL35" s="44">
        <f t="shared" si="270"/>
        <v>53</v>
      </c>
      <c r="BM35" s="44">
        <f t="shared" si="271"/>
        <v>43</v>
      </c>
      <c r="BN35" s="44">
        <f t="shared" si="272"/>
        <v>21</v>
      </c>
      <c r="BO35" s="44" t="str">
        <f>INDEX(干支!$H$2:$H$62,MATCH(BN35+1,干支!$G$2:$G$62,0))</f>
        <v>乙酉</v>
      </c>
      <c r="BP35" s="44">
        <f t="shared" si="273"/>
        <v>22</v>
      </c>
      <c r="BQ35" s="44">
        <f t="shared" si="274"/>
        <v>5</v>
      </c>
      <c r="BR35" s="44">
        <f t="shared" si="275"/>
        <v>51</v>
      </c>
      <c r="BS35" s="44" t="str">
        <f>INDEX(干支!$H$2:$H$62,MATCH(BR35+1,干支!$G$2:$G$62,0))</f>
        <v>乙卯</v>
      </c>
      <c r="BT35" s="44">
        <f t="shared" si="276"/>
        <v>52</v>
      </c>
      <c r="BU35" s="44">
        <f t="shared" si="277"/>
        <v>48</v>
      </c>
      <c r="BV35" s="44">
        <f t="shared" si="278"/>
        <v>20</v>
      </c>
      <c r="BW35" s="44" t="str">
        <f>INDEX(干支!$H$2:$H$62,MATCH(BV35+1,干支!$G$2:$G$62,0))</f>
        <v>甲申</v>
      </c>
      <c r="BX35" s="44">
        <f t="shared" si="279"/>
        <v>21</v>
      </c>
      <c r="BY35" s="44">
        <f t="shared" si="280"/>
        <v>10</v>
      </c>
      <c r="BZ35" s="44">
        <f t="shared" si="281"/>
        <v>50</v>
      </c>
      <c r="CA35" s="44" t="str">
        <f>INDEX(干支!$H$2:$H$62,MATCH(BZ35+1,干支!$G$2:$G$62,0))</f>
        <v>甲寅</v>
      </c>
      <c r="CB35" s="44">
        <f t="shared" si="282"/>
        <v>51</v>
      </c>
    </row>
    <row r="36" spans="1:80">
      <c r="A36" s="45" t="s">
        <v>389</v>
      </c>
      <c r="D36" s="44">
        <v>-1</v>
      </c>
      <c r="E36" s="44">
        <f t="shared" si="222"/>
        <v>143233</v>
      </c>
      <c r="F36" s="44">
        <f t="shared" si="223"/>
        <v>105</v>
      </c>
      <c r="G36" s="44" t="str">
        <f t="shared" si="224"/>
        <v>有</v>
      </c>
      <c r="H36" s="44" t="str">
        <f t="shared" si="225"/>
        <v>閏9月</v>
      </c>
      <c r="I36" s="44">
        <f t="shared" si="226"/>
        <v>1298</v>
      </c>
      <c r="J36" s="44">
        <f t="shared" si="227"/>
        <v>221</v>
      </c>
      <c r="K36" s="44">
        <f t="shared" si="228"/>
        <v>19</v>
      </c>
      <c r="L36" s="44" t="str">
        <f t="shared" si="229"/>
        <v>第6月</v>
      </c>
      <c r="M36" s="44" t="str">
        <f t="shared" si="230"/>
        <v>第11月</v>
      </c>
      <c r="N36" s="44" t="str">
        <f t="shared" si="231"/>
        <v/>
      </c>
      <c r="O36" s="44" t="str">
        <f t="shared" si="232"/>
        <v>第6月</v>
      </c>
      <c r="P36" s="44" t="str">
        <f t="shared" si="233"/>
        <v>第12月</v>
      </c>
      <c r="Q36" s="44" t="str">
        <f t="shared" si="234"/>
        <v/>
      </c>
      <c r="R36" s="44">
        <f t="shared" si="235"/>
        <v>1298</v>
      </c>
      <c r="S36" s="44">
        <f t="shared" si="236"/>
        <v>13</v>
      </c>
      <c r="T36" s="44">
        <f t="shared" si="237"/>
        <v>38331</v>
      </c>
      <c r="U36" s="44">
        <f t="shared" si="238"/>
        <v>5</v>
      </c>
      <c r="V36" s="44">
        <f t="shared" si="239"/>
        <v>51</v>
      </c>
      <c r="W36" s="44" t="str">
        <f>INDEX(干支!$H$2:$H$62,MATCH(V36+1,干支!$G$2:$G$62,0))</f>
        <v>乙卯</v>
      </c>
      <c r="X36" s="44">
        <f t="shared" si="240"/>
        <v>52</v>
      </c>
      <c r="Y36" s="44">
        <f t="shared" si="241"/>
        <v>48</v>
      </c>
      <c r="Z36" s="44">
        <f t="shared" si="242"/>
        <v>20</v>
      </c>
      <c r="AA36" s="44" t="str">
        <f>INDEX(干支!$H$2:$H$62,MATCH(Z36+1,干支!$G$2:$G$62,0))</f>
        <v>甲申</v>
      </c>
      <c r="AB36" s="44">
        <f t="shared" si="243"/>
        <v>21</v>
      </c>
      <c r="AC36" s="44">
        <f t="shared" si="244"/>
        <v>10</v>
      </c>
      <c r="AD36" s="44">
        <f t="shared" si="245"/>
        <v>50</v>
      </c>
      <c r="AE36" s="44" t="str">
        <f>INDEX(干支!$H$2:$H$62,MATCH(AD36+1,干支!$G$2:$G$62,0))</f>
        <v>甲寅</v>
      </c>
      <c r="AF36" s="44">
        <f t="shared" si="246"/>
        <v>51</v>
      </c>
      <c r="AG36" s="44">
        <f t="shared" si="247"/>
        <v>53</v>
      </c>
      <c r="AH36" s="44">
        <f t="shared" si="248"/>
        <v>19</v>
      </c>
      <c r="AI36" s="44" t="str">
        <f>INDEX(干支!$H$2:$H$62,MATCH(AH36+1,干支!$G$2:$G$62,0))</f>
        <v>癸未</v>
      </c>
      <c r="AJ36" s="44">
        <f t="shared" si="249"/>
        <v>20</v>
      </c>
      <c r="AK36" s="44">
        <f t="shared" si="250"/>
        <v>15</v>
      </c>
      <c r="AL36" s="44">
        <f t="shared" si="251"/>
        <v>49</v>
      </c>
      <c r="AM36" s="44" t="str">
        <f>INDEX(干支!$H$2:$H$62,MATCH(AL36+1,干支!$G$2:$G$62,0))</f>
        <v>癸丑</v>
      </c>
      <c r="AN36" s="44">
        <f t="shared" si="252"/>
        <v>50</v>
      </c>
      <c r="AO36" s="44">
        <f t="shared" si="253"/>
        <v>58</v>
      </c>
      <c r="AP36" s="44">
        <f t="shared" si="254"/>
        <v>18</v>
      </c>
      <c r="AQ36" s="44" t="str">
        <f>INDEX(干支!$H$2:$H$62,MATCH(AP36+1,干支!$G$2:$G$62,0))</f>
        <v>壬午</v>
      </c>
      <c r="AR36" s="44">
        <f t="shared" si="255"/>
        <v>19</v>
      </c>
      <c r="AS36" s="44">
        <f t="shared" si="256"/>
        <v>20</v>
      </c>
      <c r="AT36" s="44">
        <f t="shared" si="257"/>
        <v>48</v>
      </c>
      <c r="AU36" s="44" t="str">
        <f>INDEX(干支!$H$2:$H$62,MATCH(AT36+1,干支!$G$2:$G$62,0))</f>
        <v>壬子</v>
      </c>
      <c r="AV36" s="44">
        <f t="shared" si="258"/>
        <v>49</v>
      </c>
      <c r="AW36" s="44">
        <f t="shared" si="259"/>
        <v>63</v>
      </c>
      <c r="AX36" s="44">
        <f t="shared" si="260"/>
        <v>17</v>
      </c>
      <c r="AY36" s="44" t="str">
        <f>INDEX(干支!$H$2:$H$62,MATCH(AX36+1,干支!$G$2:$G$62,0))</f>
        <v>辛巳</v>
      </c>
      <c r="AZ36" s="44">
        <f t="shared" si="261"/>
        <v>18</v>
      </c>
      <c r="BA36" s="44">
        <f t="shared" si="262"/>
        <v>25</v>
      </c>
      <c r="BB36" s="44">
        <f t="shared" si="263"/>
        <v>47</v>
      </c>
      <c r="BC36" s="44" t="str">
        <f>INDEX(干支!$H$2:$H$62,MATCH(BB36+1,干支!$G$2:$G$62,0))</f>
        <v>辛亥</v>
      </c>
      <c r="BD36" s="44">
        <f t="shared" si="264"/>
        <v>48</v>
      </c>
      <c r="BE36" s="44">
        <f t="shared" si="265"/>
        <v>68</v>
      </c>
      <c r="BF36" s="44">
        <f t="shared" si="266"/>
        <v>16</v>
      </c>
      <c r="BG36" s="44" t="str">
        <f>INDEX(干支!$H$2:$H$62,MATCH(BF36+1,干支!$G$2:$G$62,0))</f>
        <v>庚辰</v>
      </c>
      <c r="BH36" s="44">
        <f t="shared" si="267"/>
        <v>17</v>
      </c>
      <c r="BI36" s="44">
        <f t="shared" si="268"/>
        <v>30</v>
      </c>
      <c r="BJ36" s="44">
        <f t="shared" si="269"/>
        <v>46</v>
      </c>
      <c r="BK36" s="44" t="str">
        <f>INDEX(干支!$H$2:$H$62,MATCH(BJ36+1,干支!$G$2:$G$62,0))</f>
        <v>庚戌</v>
      </c>
      <c r="BL36" s="44">
        <f t="shared" si="270"/>
        <v>47</v>
      </c>
      <c r="BM36" s="44">
        <f t="shared" si="271"/>
        <v>73</v>
      </c>
      <c r="BN36" s="44">
        <f t="shared" si="272"/>
        <v>15</v>
      </c>
      <c r="BO36" s="44" t="str">
        <f>INDEX(干支!$H$2:$H$62,MATCH(BN36+1,干支!$G$2:$G$62,0))</f>
        <v>己卯</v>
      </c>
      <c r="BP36" s="44">
        <f t="shared" si="273"/>
        <v>16</v>
      </c>
      <c r="BQ36" s="44">
        <f t="shared" si="274"/>
        <v>35</v>
      </c>
      <c r="BR36" s="44">
        <f t="shared" si="275"/>
        <v>45</v>
      </c>
      <c r="BS36" s="44" t="str">
        <f>INDEX(干支!$H$2:$H$62,MATCH(BR36+1,干支!$G$2:$G$62,0))</f>
        <v>己酉</v>
      </c>
      <c r="BT36" s="44">
        <f t="shared" si="276"/>
        <v>46</v>
      </c>
      <c r="BU36" s="44">
        <f t="shared" si="277"/>
        <v>78</v>
      </c>
      <c r="BV36" s="44">
        <f t="shared" si="278"/>
        <v>14</v>
      </c>
      <c r="BW36" s="44" t="str">
        <f>INDEX(干支!$H$2:$H$62,MATCH(BV36+1,干支!$G$2:$G$62,0))</f>
        <v>戊寅</v>
      </c>
      <c r="BX36" s="44">
        <f t="shared" si="279"/>
        <v>15</v>
      </c>
      <c r="BY36" s="44">
        <f t="shared" si="280"/>
        <v>40</v>
      </c>
      <c r="BZ36" s="44">
        <f t="shared" si="281"/>
        <v>44</v>
      </c>
      <c r="CA36" s="44" t="str">
        <f>INDEX(干支!$H$2:$H$62,MATCH(BZ36+1,干支!$G$2:$G$62,0))</f>
        <v>戊申</v>
      </c>
      <c r="CB36" s="44">
        <f t="shared" si="282"/>
        <v>45</v>
      </c>
    </row>
    <row r="37" spans="1:80">
      <c r="A37" s="45"/>
    </row>
    <row r="38" spans="1:80">
      <c r="A38" s="45"/>
    </row>
    <row r="39" spans="1:80">
      <c r="A39" s="45"/>
    </row>
    <row r="40" spans="1:80">
      <c r="A40" s="45"/>
    </row>
    <row r="41" spans="1:80">
      <c r="A41" s="45"/>
    </row>
    <row r="42" spans="1:80">
      <c r="A42" s="45"/>
    </row>
    <row r="43" spans="1:80">
      <c r="A43" s="45"/>
    </row>
    <row r="44" spans="1:80">
      <c r="A44" s="45"/>
    </row>
    <row r="45" spans="1:80">
      <c r="A45" s="45"/>
    </row>
    <row r="46" spans="1:80">
      <c r="A46" s="45"/>
    </row>
    <row r="47" spans="1:80">
      <c r="A47" s="45"/>
    </row>
    <row r="48" spans="1:80">
      <c r="A48" s="45"/>
    </row>
    <row r="49" spans="1:1">
      <c r="A49" s="45"/>
    </row>
    <row r="50" spans="1:1">
      <c r="A50" s="45"/>
    </row>
    <row r="51" spans="1:1">
      <c r="A51" s="45"/>
    </row>
    <row r="52" spans="1:1">
      <c r="A52" s="45"/>
    </row>
    <row r="53" spans="1:1">
      <c r="A53" s="45"/>
    </row>
  </sheetData>
  <phoneticPr fontId="8"/>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1"/>
  <sheetViews>
    <sheetView workbookViewId="0">
      <selection activeCell="H19" sqref="H19"/>
    </sheetView>
  </sheetViews>
  <sheetFormatPr baseColWidth="10" defaultColWidth="8.6640625" defaultRowHeight="14"/>
  <cols>
    <col min="1" max="1" width="23.5" style="44" customWidth="1"/>
    <col min="2" max="2" width="9" style="44"/>
    <col min="3" max="3" width="8.6640625" style="44"/>
    <col min="4" max="4" width="9" style="44"/>
    <col min="5" max="6" width="18.6640625" style="44" customWidth="1"/>
  </cols>
  <sheetData>
    <row r="1" spans="1:10">
      <c r="A1" s="44" t="s">
        <v>448</v>
      </c>
      <c r="B1" s="44" t="s">
        <v>449</v>
      </c>
    </row>
    <row r="2" spans="1:10">
      <c r="A2" s="44" t="s">
        <v>456</v>
      </c>
      <c r="B2" s="44" t="s">
        <v>457</v>
      </c>
      <c r="C2" s="45" t="s">
        <v>514</v>
      </c>
      <c r="D2" s="44" t="s">
        <v>458</v>
      </c>
      <c r="E2" s="45" t="s">
        <v>21</v>
      </c>
      <c r="F2" s="45"/>
      <c r="G2" s="3"/>
      <c r="H2" s="3"/>
      <c r="I2" s="3"/>
    </row>
    <row r="3" spans="1:10">
      <c r="A3" s="44" t="s">
        <v>35</v>
      </c>
      <c r="B3" s="44" t="s">
        <v>417</v>
      </c>
      <c r="C3" s="45">
        <v>1</v>
      </c>
      <c r="D3" s="44" t="s">
        <v>474</v>
      </c>
      <c r="G3" s="3" t="s">
        <v>515</v>
      </c>
      <c r="H3" s="3" t="s">
        <v>22</v>
      </c>
      <c r="I3" s="3" t="s">
        <v>516</v>
      </c>
    </row>
    <row r="4" spans="1:10">
      <c r="A4" s="44" t="s">
        <v>119</v>
      </c>
      <c r="B4" s="44" t="s">
        <v>430</v>
      </c>
      <c r="C4" s="45">
        <v>1</v>
      </c>
      <c r="D4" s="44" t="s">
        <v>474</v>
      </c>
      <c r="G4" s="3" t="s">
        <v>517</v>
      </c>
      <c r="H4" s="3" t="s">
        <v>429</v>
      </c>
      <c r="I4" s="3" t="s">
        <v>518</v>
      </c>
    </row>
    <row r="5" spans="1:10">
      <c r="A5" s="44" t="s">
        <v>216</v>
      </c>
      <c r="B5" s="44" t="s">
        <v>417</v>
      </c>
      <c r="C5" s="45">
        <v>1</v>
      </c>
      <c r="D5" s="44" t="s">
        <v>486</v>
      </c>
      <c r="E5" s="45" t="s">
        <v>577</v>
      </c>
      <c r="G5" t="s">
        <v>519</v>
      </c>
      <c r="H5" s="3" t="s">
        <v>421</v>
      </c>
      <c r="I5" s="3" t="s">
        <v>520</v>
      </c>
      <c r="J5" s="3"/>
    </row>
    <row r="6" spans="1:10">
      <c r="A6" s="44" t="s">
        <v>115</v>
      </c>
      <c r="B6" s="44" t="s">
        <v>428</v>
      </c>
      <c r="C6" s="45">
        <v>2</v>
      </c>
      <c r="D6" s="44" t="s">
        <v>482</v>
      </c>
      <c r="G6" s="3" t="s">
        <v>521</v>
      </c>
      <c r="H6" s="3" t="s">
        <v>433</v>
      </c>
      <c r="I6" s="3" t="s">
        <v>522</v>
      </c>
      <c r="J6" s="3"/>
    </row>
    <row r="7" spans="1:10">
      <c r="A7" s="44" t="s">
        <v>135</v>
      </c>
      <c r="B7" s="44" t="s">
        <v>429</v>
      </c>
      <c r="C7" s="45">
        <v>2</v>
      </c>
      <c r="D7" s="44" t="s">
        <v>477</v>
      </c>
      <c r="E7" s="45" t="s">
        <v>578</v>
      </c>
      <c r="F7" s="45"/>
      <c r="G7" s="3" t="s">
        <v>523</v>
      </c>
      <c r="H7" s="3" t="s">
        <v>423</v>
      </c>
      <c r="I7" s="3" t="s">
        <v>524</v>
      </c>
    </row>
    <row r="8" spans="1:10">
      <c r="A8" s="44" t="s">
        <v>195</v>
      </c>
      <c r="B8" s="44" t="s">
        <v>429</v>
      </c>
      <c r="C8" s="44">
        <v>2</v>
      </c>
      <c r="D8" s="44" t="s">
        <v>477</v>
      </c>
      <c r="E8" s="45" t="s">
        <v>578</v>
      </c>
      <c r="F8" s="45"/>
      <c r="G8" s="3" t="s">
        <v>525</v>
      </c>
      <c r="H8" s="3" t="s">
        <v>418</v>
      </c>
      <c r="I8" s="3" t="s">
        <v>526</v>
      </c>
      <c r="J8" s="3"/>
    </row>
    <row r="9" spans="1:10">
      <c r="A9" s="44" t="s">
        <v>75</v>
      </c>
      <c r="B9" s="44" t="s">
        <v>420</v>
      </c>
      <c r="C9" s="45">
        <v>3</v>
      </c>
      <c r="D9" s="44" t="s">
        <v>477</v>
      </c>
      <c r="E9" s="45" t="s">
        <v>579</v>
      </c>
      <c r="F9" s="45"/>
      <c r="G9" s="3" t="s">
        <v>527</v>
      </c>
      <c r="H9" s="3" t="s">
        <v>427</v>
      </c>
      <c r="I9" s="3" t="s">
        <v>528</v>
      </c>
    </row>
    <row r="10" spans="1:10">
      <c r="A10" s="44" t="s">
        <v>111</v>
      </c>
      <c r="B10" s="44" t="s">
        <v>421</v>
      </c>
      <c r="C10" s="44">
        <v>3</v>
      </c>
      <c r="D10" s="44" t="s">
        <v>481</v>
      </c>
      <c r="G10" s="3" t="s">
        <v>529</v>
      </c>
      <c r="H10" s="3" t="s">
        <v>426</v>
      </c>
      <c r="I10" s="3" t="s">
        <v>530</v>
      </c>
      <c r="J10" s="3"/>
    </row>
    <row r="11" spans="1:10">
      <c r="A11" s="44" t="s">
        <v>197</v>
      </c>
      <c r="B11" s="44" t="s">
        <v>421</v>
      </c>
      <c r="C11" s="44">
        <v>3</v>
      </c>
      <c r="D11" s="44" t="s">
        <v>477</v>
      </c>
      <c r="E11" s="45" t="s">
        <v>579</v>
      </c>
      <c r="F11" s="45"/>
      <c r="G11" s="3" t="s">
        <v>531</v>
      </c>
      <c r="H11" s="3" t="s">
        <v>425</v>
      </c>
      <c r="I11" s="3" t="s">
        <v>532</v>
      </c>
    </row>
    <row r="12" spans="1:10">
      <c r="A12" s="44" t="s">
        <v>126</v>
      </c>
      <c r="B12" s="44" t="s">
        <v>432</v>
      </c>
      <c r="C12" s="45">
        <v>4</v>
      </c>
      <c r="D12" s="44" t="s">
        <v>477</v>
      </c>
      <c r="G12" s="3" t="s">
        <v>533</v>
      </c>
      <c r="H12" s="3" t="s">
        <v>419</v>
      </c>
      <c r="I12" s="3" t="s">
        <v>534</v>
      </c>
    </row>
    <row r="13" spans="1:10">
      <c r="A13" s="44" t="s">
        <v>145</v>
      </c>
      <c r="B13" s="44" t="s">
        <v>434</v>
      </c>
      <c r="C13" s="45">
        <v>4</v>
      </c>
      <c r="D13" s="44" t="s">
        <v>477</v>
      </c>
      <c r="G13" s="3" t="s">
        <v>535</v>
      </c>
      <c r="H13" s="3" t="s">
        <v>442</v>
      </c>
      <c r="I13" s="3" t="s">
        <v>536</v>
      </c>
    </row>
    <row r="14" spans="1:10">
      <c r="A14" s="44" t="s">
        <v>152</v>
      </c>
      <c r="B14" s="44" t="s">
        <v>432</v>
      </c>
      <c r="C14" s="45">
        <v>4</v>
      </c>
      <c r="D14" s="44" t="s">
        <v>477</v>
      </c>
      <c r="G14" s="3" t="s">
        <v>537</v>
      </c>
      <c r="H14" s="3" t="s">
        <v>436</v>
      </c>
      <c r="I14" s="3" t="s">
        <v>538</v>
      </c>
    </row>
    <row r="15" spans="1:10">
      <c r="A15" s="44" t="s">
        <v>89</v>
      </c>
      <c r="B15" s="44" t="s">
        <v>422</v>
      </c>
      <c r="C15" s="45">
        <v>5</v>
      </c>
      <c r="D15" s="44" t="s">
        <v>478</v>
      </c>
    </row>
    <row r="16" spans="1:10">
      <c r="A16" s="44" t="s">
        <v>166</v>
      </c>
      <c r="B16" s="44" t="s">
        <v>422</v>
      </c>
      <c r="C16" s="45">
        <v>5</v>
      </c>
      <c r="D16" s="44" t="s">
        <v>478</v>
      </c>
    </row>
    <row r="17" spans="1:4">
      <c r="A17" s="44" t="s">
        <v>185</v>
      </c>
      <c r="B17" s="44" t="s">
        <v>423</v>
      </c>
      <c r="C17" s="44">
        <v>5</v>
      </c>
      <c r="D17" s="44" t="s">
        <v>478</v>
      </c>
    </row>
    <row r="18" spans="1:4">
      <c r="A18" s="44" t="s">
        <v>203</v>
      </c>
      <c r="B18" s="44" t="s">
        <v>422</v>
      </c>
      <c r="C18" s="45">
        <v>5</v>
      </c>
      <c r="D18" s="44" t="s">
        <v>478</v>
      </c>
    </row>
    <row r="19" spans="1:4">
      <c r="A19" s="44" t="s">
        <v>209</v>
      </c>
      <c r="B19" s="44" t="s">
        <v>441</v>
      </c>
      <c r="C19" s="45">
        <v>5</v>
      </c>
      <c r="D19" s="44" t="s">
        <v>478</v>
      </c>
    </row>
    <row r="20" spans="1:4">
      <c r="A20" s="44" t="s">
        <v>51</v>
      </c>
      <c r="B20" s="44" t="s">
        <v>418</v>
      </c>
      <c r="C20" s="44">
        <v>6</v>
      </c>
      <c r="D20" s="44" t="s">
        <v>475</v>
      </c>
    </row>
    <row r="21" spans="1:4">
      <c r="A21" s="44" t="s">
        <v>189</v>
      </c>
      <c r="B21" s="44" t="s">
        <v>418</v>
      </c>
      <c r="C21" s="44">
        <v>6</v>
      </c>
      <c r="D21" s="44" t="s">
        <v>485</v>
      </c>
    </row>
    <row r="22" spans="1:4">
      <c r="A22" s="44" t="s">
        <v>199</v>
      </c>
      <c r="B22" s="44" t="s">
        <v>437</v>
      </c>
      <c r="C22" s="45">
        <v>6</v>
      </c>
      <c r="D22" s="44" t="s">
        <v>478</v>
      </c>
    </row>
    <row r="23" spans="1:4">
      <c r="A23" s="44" t="s">
        <v>224</v>
      </c>
      <c r="B23" s="44" t="s">
        <v>418</v>
      </c>
      <c r="C23" s="44">
        <v>6</v>
      </c>
      <c r="D23" s="44" t="s">
        <v>485</v>
      </c>
    </row>
    <row r="24" spans="1:4">
      <c r="A24" s="44" t="s">
        <v>104</v>
      </c>
      <c r="B24" s="44" t="s">
        <v>427</v>
      </c>
      <c r="C24" s="44">
        <v>7</v>
      </c>
      <c r="D24" s="44" t="s">
        <v>480</v>
      </c>
    </row>
    <row r="25" spans="1:4">
      <c r="A25" s="44" t="s">
        <v>173</v>
      </c>
      <c r="B25" s="44" t="s">
        <v>427</v>
      </c>
      <c r="C25" s="44">
        <v>7</v>
      </c>
      <c r="D25" s="44" t="s">
        <v>480</v>
      </c>
    </row>
    <row r="26" spans="1:4">
      <c r="A26" s="44" t="s">
        <v>98</v>
      </c>
      <c r="B26" s="44" t="s">
        <v>426</v>
      </c>
      <c r="C26" s="44">
        <v>8</v>
      </c>
      <c r="D26" s="44" t="s">
        <v>479</v>
      </c>
    </row>
    <row r="27" spans="1:4">
      <c r="A27" s="44" t="s">
        <v>171</v>
      </c>
      <c r="B27" s="44" t="s">
        <v>426</v>
      </c>
      <c r="C27" s="44">
        <v>8</v>
      </c>
      <c r="D27" s="44" t="s">
        <v>479</v>
      </c>
    </row>
    <row r="28" spans="1:4">
      <c r="A28" s="44" t="s">
        <v>177</v>
      </c>
      <c r="B28" s="44" t="s">
        <v>426</v>
      </c>
      <c r="C28" s="44">
        <v>8</v>
      </c>
      <c r="D28" s="44" t="s">
        <v>479</v>
      </c>
    </row>
    <row r="29" spans="1:4">
      <c r="A29" s="44" t="s">
        <v>156</v>
      </c>
      <c r="B29" s="44" t="s">
        <v>425</v>
      </c>
      <c r="C29" s="44">
        <v>9</v>
      </c>
      <c r="D29" s="44" t="s">
        <v>483</v>
      </c>
    </row>
    <row r="30" spans="1:4">
      <c r="A30" s="44" t="s">
        <v>539</v>
      </c>
      <c r="B30" s="44" t="s">
        <v>425</v>
      </c>
      <c r="C30" s="44">
        <v>9</v>
      </c>
      <c r="D30" s="44" t="s">
        <v>483</v>
      </c>
    </row>
    <row r="31" spans="1:4">
      <c r="A31" s="44" t="s">
        <v>63</v>
      </c>
      <c r="C31" s="45">
        <v>10</v>
      </c>
      <c r="D31" s="44" t="s">
        <v>476</v>
      </c>
    </row>
    <row r="32" spans="1:4">
      <c r="A32" s="44" t="s">
        <v>94</v>
      </c>
      <c r="B32" s="44" t="s">
        <v>424</v>
      </c>
      <c r="C32" s="45">
        <v>10</v>
      </c>
      <c r="D32" s="44" t="s">
        <v>476</v>
      </c>
    </row>
    <row r="33" spans="1:5">
      <c r="A33" s="44" t="s">
        <v>130</v>
      </c>
      <c r="B33" s="44" t="s">
        <v>424</v>
      </c>
      <c r="C33" s="45">
        <v>10</v>
      </c>
      <c r="D33" s="44" t="s">
        <v>476</v>
      </c>
    </row>
    <row r="34" spans="1:5">
      <c r="A34" s="44" t="s">
        <v>205</v>
      </c>
      <c r="B34" s="44" t="s">
        <v>419</v>
      </c>
      <c r="C34" s="44">
        <v>10</v>
      </c>
      <c r="D34" s="44" t="s">
        <v>476</v>
      </c>
    </row>
    <row r="35" spans="1:5">
      <c r="A35" s="44" t="s">
        <v>162</v>
      </c>
      <c r="B35" s="44" t="s">
        <v>435</v>
      </c>
      <c r="C35" s="45">
        <v>12</v>
      </c>
      <c r="D35" s="44" t="s">
        <v>484</v>
      </c>
    </row>
    <row r="36" spans="1:5">
      <c r="A36" s="44" t="s">
        <v>181</v>
      </c>
      <c r="B36" s="44" t="s">
        <v>435</v>
      </c>
      <c r="C36" s="45">
        <v>12</v>
      </c>
      <c r="D36" s="44" t="s">
        <v>484</v>
      </c>
    </row>
    <row r="37" spans="1:5">
      <c r="A37" s="44" t="s">
        <v>213</v>
      </c>
      <c r="B37" s="44" t="s">
        <v>441</v>
      </c>
      <c r="C37" s="45">
        <v>12</v>
      </c>
      <c r="D37" s="44" t="s">
        <v>484</v>
      </c>
    </row>
    <row r="38" spans="1:5">
      <c r="A38" s="44" t="s">
        <v>219</v>
      </c>
      <c r="B38" s="44" t="s">
        <v>443</v>
      </c>
      <c r="C38" s="45">
        <v>12</v>
      </c>
      <c r="D38" s="44" t="s">
        <v>476</v>
      </c>
      <c r="E38" s="45" t="s">
        <v>580</v>
      </c>
    </row>
    <row r="39" spans="1:5">
      <c r="A39" s="45"/>
    </row>
    <row r="40" spans="1:5">
      <c r="A40" s="45"/>
    </row>
    <row r="41" spans="1:5">
      <c r="A41" s="45"/>
    </row>
  </sheetData>
  <autoFilter ref="A2:E38" xr:uid="{00000000-0009-0000-0000-00000E000000}"/>
  <phoneticPr fontId="8"/>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2"/>
  <sheetViews>
    <sheetView workbookViewId="0">
      <selection activeCell="H7" sqref="H7"/>
    </sheetView>
  </sheetViews>
  <sheetFormatPr baseColWidth="10" defaultColWidth="8.6640625" defaultRowHeight="14"/>
  <sheetData>
    <row r="1" spans="1:8">
      <c r="A1" t="s">
        <v>540</v>
      </c>
      <c r="B1" t="s">
        <v>541</v>
      </c>
      <c r="G1" t="s">
        <v>540</v>
      </c>
      <c r="H1" s="3" t="s">
        <v>542</v>
      </c>
    </row>
    <row r="2" spans="1:8">
      <c r="A2">
        <v>1</v>
      </c>
      <c r="B2" t="str">
        <f t="shared" ref="B2:B62" si="0">C2&amp;D2</f>
        <v>甲申</v>
      </c>
      <c r="C2" t="s">
        <v>543</v>
      </c>
      <c r="D2" t="s">
        <v>531</v>
      </c>
      <c r="G2">
        <v>1</v>
      </c>
      <c r="H2" t="s">
        <v>47</v>
      </c>
    </row>
    <row r="3" spans="1:8">
      <c r="A3">
        <v>2</v>
      </c>
      <c r="B3" t="str">
        <f t="shared" si="0"/>
        <v>乙酉</v>
      </c>
      <c r="C3" t="s">
        <v>544</v>
      </c>
      <c r="D3" t="s">
        <v>533</v>
      </c>
      <c r="G3">
        <v>2</v>
      </c>
      <c r="H3" t="s">
        <v>45</v>
      </c>
    </row>
    <row r="4" spans="1:8">
      <c r="A4">
        <v>3</v>
      </c>
      <c r="B4" t="str">
        <f t="shared" si="0"/>
        <v>丙戌</v>
      </c>
      <c r="C4" t="s">
        <v>545</v>
      </c>
      <c r="D4" t="s">
        <v>535</v>
      </c>
      <c r="G4">
        <v>3</v>
      </c>
      <c r="H4" t="s">
        <v>44</v>
      </c>
    </row>
    <row r="5" spans="1:8">
      <c r="A5">
        <v>4</v>
      </c>
      <c r="B5" t="str">
        <f t="shared" si="0"/>
        <v>丁亥</v>
      </c>
      <c r="C5" t="s">
        <v>546</v>
      </c>
      <c r="D5" t="s">
        <v>537</v>
      </c>
      <c r="G5">
        <v>4</v>
      </c>
      <c r="H5" t="s">
        <v>42</v>
      </c>
    </row>
    <row r="6" spans="1:8">
      <c r="A6">
        <v>5</v>
      </c>
      <c r="B6" t="str">
        <f t="shared" si="0"/>
        <v>戊子</v>
      </c>
      <c r="C6" t="s">
        <v>547</v>
      </c>
      <c r="D6" t="s">
        <v>515</v>
      </c>
      <c r="G6">
        <v>5</v>
      </c>
      <c r="H6" t="s">
        <v>40</v>
      </c>
    </row>
    <row r="7" spans="1:8">
      <c r="A7">
        <v>6</v>
      </c>
      <c r="B7" t="str">
        <f t="shared" si="0"/>
        <v>己丑</v>
      </c>
      <c r="C7" t="s">
        <v>548</v>
      </c>
      <c r="D7" t="s">
        <v>517</v>
      </c>
      <c r="G7">
        <v>6</v>
      </c>
      <c r="H7" t="s">
        <v>72</v>
      </c>
    </row>
    <row r="8" spans="1:8">
      <c r="A8">
        <v>7</v>
      </c>
      <c r="B8" t="str">
        <f t="shared" si="0"/>
        <v>庚寅</v>
      </c>
      <c r="C8" t="s">
        <v>549</v>
      </c>
      <c r="D8" t="s">
        <v>519</v>
      </c>
      <c r="G8">
        <v>7</v>
      </c>
      <c r="H8" t="s">
        <v>70</v>
      </c>
    </row>
    <row r="9" spans="1:8">
      <c r="A9">
        <v>8</v>
      </c>
      <c r="B9" t="str">
        <f t="shared" si="0"/>
        <v>辛卯</v>
      </c>
      <c r="C9" t="s">
        <v>550</v>
      </c>
      <c r="D9" t="s">
        <v>521</v>
      </c>
      <c r="G9">
        <v>8</v>
      </c>
      <c r="H9" t="s">
        <v>69</v>
      </c>
    </row>
    <row r="10" spans="1:8">
      <c r="A10">
        <v>9</v>
      </c>
      <c r="B10" t="str">
        <f t="shared" si="0"/>
        <v>壬辰</v>
      </c>
      <c r="C10" t="s">
        <v>551</v>
      </c>
      <c r="D10" t="s">
        <v>523</v>
      </c>
      <c r="G10">
        <v>9</v>
      </c>
      <c r="H10" t="s">
        <v>67</v>
      </c>
    </row>
    <row r="11" spans="1:8">
      <c r="A11">
        <v>10</v>
      </c>
      <c r="B11" t="str">
        <f t="shared" si="0"/>
        <v>癸巳</v>
      </c>
      <c r="C11" t="s">
        <v>552</v>
      </c>
      <c r="D11" t="s">
        <v>525</v>
      </c>
      <c r="G11">
        <v>10</v>
      </c>
      <c r="H11" t="s">
        <v>65</v>
      </c>
    </row>
    <row r="12" spans="1:8">
      <c r="A12">
        <v>11</v>
      </c>
      <c r="B12" t="str">
        <f t="shared" si="0"/>
        <v>甲午</v>
      </c>
      <c r="C12" t="s">
        <v>543</v>
      </c>
      <c r="D12" t="s">
        <v>527</v>
      </c>
      <c r="G12">
        <v>11</v>
      </c>
      <c r="H12" t="s">
        <v>150</v>
      </c>
    </row>
    <row r="13" spans="1:8">
      <c r="A13">
        <v>12</v>
      </c>
      <c r="B13" t="str">
        <f t="shared" si="0"/>
        <v>乙未</v>
      </c>
      <c r="C13" t="s">
        <v>544</v>
      </c>
      <c r="D13" t="s">
        <v>529</v>
      </c>
      <c r="G13">
        <v>12</v>
      </c>
      <c r="H13" t="s">
        <v>148</v>
      </c>
    </row>
    <row r="14" spans="1:8">
      <c r="A14">
        <v>13</v>
      </c>
      <c r="B14" t="str">
        <f t="shared" si="0"/>
        <v>丙申</v>
      </c>
      <c r="C14" t="s">
        <v>545</v>
      </c>
      <c r="D14" t="s">
        <v>531</v>
      </c>
      <c r="G14">
        <v>13</v>
      </c>
      <c r="H14" t="s">
        <v>109</v>
      </c>
    </row>
    <row r="15" spans="1:8">
      <c r="A15">
        <v>14</v>
      </c>
      <c r="B15" t="str">
        <f t="shared" si="0"/>
        <v>丁酉</v>
      </c>
      <c r="C15" t="s">
        <v>546</v>
      </c>
      <c r="D15" t="s">
        <v>533</v>
      </c>
      <c r="G15">
        <v>14</v>
      </c>
      <c r="H15" t="s">
        <v>88</v>
      </c>
    </row>
    <row r="16" spans="1:8">
      <c r="A16">
        <v>15</v>
      </c>
      <c r="B16" t="str">
        <f t="shared" si="0"/>
        <v>戊戌</v>
      </c>
      <c r="C16" t="s">
        <v>547</v>
      </c>
      <c r="D16" t="s">
        <v>535</v>
      </c>
      <c r="G16">
        <v>15</v>
      </c>
      <c r="H16" t="s">
        <v>86</v>
      </c>
    </row>
    <row r="17" spans="1:8">
      <c r="A17">
        <v>16</v>
      </c>
      <c r="B17" t="str">
        <f t="shared" si="0"/>
        <v>己亥</v>
      </c>
      <c r="C17" t="s">
        <v>548</v>
      </c>
      <c r="D17" t="s">
        <v>537</v>
      </c>
      <c r="G17">
        <v>16</v>
      </c>
      <c r="H17" t="s">
        <v>84</v>
      </c>
    </row>
    <row r="18" spans="1:8">
      <c r="A18">
        <v>17</v>
      </c>
      <c r="B18" t="str">
        <f t="shared" si="0"/>
        <v>庚子</v>
      </c>
      <c r="C18" t="s">
        <v>549</v>
      </c>
      <c r="D18" t="s">
        <v>515</v>
      </c>
      <c r="G18">
        <v>17</v>
      </c>
      <c r="H18" t="s">
        <v>82</v>
      </c>
    </row>
    <row r="19" spans="1:8">
      <c r="A19">
        <v>18</v>
      </c>
      <c r="B19" t="str">
        <f t="shared" si="0"/>
        <v>辛丑</v>
      </c>
      <c r="C19" t="s">
        <v>550</v>
      </c>
      <c r="D19" t="s">
        <v>517</v>
      </c>
      <c r="G19">
        <v>18</v>
      </c>
      <c r="H19" t="s">
        <v>80</v>
      </c>
    </row>
    <row r="20" spans="1:8">
      <c r="A20">
        <v>19</v>
      </c>
      <c r="B20" t="str">
        <f t="shared" si="0"/>
        <v>壬寅</v>
      </c>
      <c r="C20" t="s">
        <v>551</v>
      </c>
      <c r="D20" t="s">
        <v>519</v>
      </c>
      <c r="G20">
        <v>19</v>
      </c>
      <c r="H20" t="s">
        <v>78</v>
      </c>
    </row>
    <row r="21" spans="1:8">
      <c r="A21">
        <v>20</v>
      </c>
      <c r="B21" t="str">
        <f t="shared" si="0"/>
        <v>癸卯</v>
      </c>
      <c r="C21" t="s">
        <v>552</v>
      </c>
      <c r="D21" t="s">
        <v>521</v>
      </c>
      <c r="G21">
        <v>20</v>
      </c>
      <c r="H21" t="s">
        <v>118</v>
      </c>
    </row>
    <row r="22" spans="1:8">
      <c r="A22">
        <v>21</v>
      </c>
      <c r="B22" t="str">
        <f t="shared" si="0"/>
        <v>甲辰</v>
      </c>
      <c r="C22" t="s">
        <v>543</v>
      </c>
      <c r="D22" t="s">
        <v>523</v>
      </c>
      <c r="G22">
        <v>21</v>
      </c>
      <c r="H22" t="s">
        <v>143</v>
      </c>
    </row>
    <row r="23" spans="1:8">
      <c r="A23">
        <v>22</v>
      </c>
      <c r="B23" t="str">
        <f t="shared" si="0"/>
        <v>乙巳</v>
      </c>
      <c r="C23" t="s">
        <v>544</v>
      </c>
      <c r="D23" t="s">
        <v>525</v>
      </c>
      <c r="G23">
        <v>22</v>
      </c>
      <c r="H23" t="s">
        <v>141</v>
      </c>
    </row>
    <row r="24" spans="1:8">
      <c r="A24">
        <v>23</v>
      </c>
      <c r="B24" t="str">
        <f t="shared" si="0"/>
        <v>丙午</v>
      </c>
      <c r="C24" t="s">
        <v>545</v>
      </c>
      <c r="D24" t="s">
        <v>527</v>
      </c>
      <c r="G24">
        <v>23</v>
      </c>
      <c r="H24" t="s">
        <v>139</v>
      </c>
    </row>
    <row r="25" spans="1:8">
      <c r="A25">
        <v>24</v>
      </c>
      <c r="B25" t="str">
        <f t="shared" si="0"/>
        <v>丁未</v>
      </c>
      <c r="C25" t="s">
        <v>546</v>
      </c>
      <c r="D25" t="s">
        <v>529</v>
      </c>
      <c r="G25">
        <v>24</v>
      </c>
      <c r="H25" t="s">
        <v>160</v>
      </c>
    </row>
    <row r="26" spans="1:8">
      <c r="A26">
        <v>25</v>
      </c>
      <c r="B26" t="str">
        <f t="shared" si="0"/>
        <v>戊申</v>
      </c>
      <c r="C26" t="s">
        <v>547</v>
      </c>
      <c r="D26" t="s">
        <v>531</v>
      </c>
      <c r="G26">
        <v>25</v>
      </c>
      <c r="H26" t="s">
        <v>123</v>
      </c>
    </row>
    <row r="27" spans="1:8">
      <c r="A27">
        <v>26</v>
      </c>
      <c r="B27" t="str">
        <f t="shared" si="0"/>
        <v>己酉</v>
      </c>
      <c r="C27" t="s">
        <v>548</v>
      </c>
      <c r="D27" t="s">
        <v>533</v>
      </c>
      <c r="G27">
        <v>26</v>
      </c>
      <c r="H27" t="s">
        <v>62</v>
      </c>
    </row>
    <row r="28" spans="1:8">
      <c r="A28">
        <v>27</v>
      </c>
      <c r="B28" t="str">
        <f t="shared" si="0"/>
        <v>庚戌</v>
      </c>
      <c r="C28" t="s">
        <v>549</v>
      </c>
      <c r="D28" t="s">
        <v>535</v>
      </c>
      <c r="G28">
        <v>27</v>
      </c>
      <c r="H28" t="s">
        <v>60</v>
      </c>
    </row>
    <row r="29" spans="1:8">
      <c r="A29">
        <v>28</v>
      </c>
      <c r="B29" t="str">
        <f t="shared" si="0"/>
        <v>辛亥</v>
      </c>
      <c r="C29" t="s">
        <v>550</v>
      </c>
      <c r="D29" t="s">
        <v>537</v>
      </c>
      <c r="G29">
        <v>28</v>
      </c>
      <c r="H29" t="s">
        <v>58</v>
      </c>
    </row>
    <row r="30" spans="1:8">
      <c r="A30">
        <v>29</v>
      </c>
      <c r="B30" t="str">
        <f t="shared" si="0"/>
        <v>壬子</v>
      </c>
      <c r="C30" t="s">
        <v>551</v>
      </c>
      <c r="D30" t="s">
        <v>515</v>
      </c>
      <c r="G30">
        <v>29</v>
      </c>
      <c r="H30" t="s">
        <v>56</v>
      </c>
    </row>
    <row r="31" spans="1:8">
      <c r="A31">
        <v>30</v>
      </c>
      <c r="B31" t="str">
        <f t="shared" si="0"/>
        <v>癸丑</v>
      </c>
      <c r="C31" t="s">
        <v>552</v>
      </c>
      <c r="D31" t="s">
        <v>517</v>
      </c>
      <c r="G31">
        <v>30</v>
      </c>
      <c r="H31" t="s">
        <v>50</v>
      </c>
    </row>
    <row r="32" spans="1:8">
      <c r="A32">
        <v>31</v>
      </c>
      <c r="B32" t="str">
        <f t="shared" si="0"/>
        <v>甲寅</v>
      </c>
      <c r="C32" t="s">
        <v>543</v>
      </c>
      <c r="D32" t="s">
        <v>519</v>
      </c>
      <c r="G32">
        <v>31</v>
      </c>
      <c r="H32" t="s">
        <v>48</v>
      </c>
    </row>
    <row r="33" spans="1:8">
      <c r="A33">
        <v>32</v>
      </c>
      <c r="B33" t="str">
        <f t="shared" si="0"/>
        <v>乙卯</v>
      </c>
      <c r="C33" t="s">
        <v>544</v>
      </c>
      <c r="D33" t="s">
        <v>521</v>
      </c>
      <c r="G33">
        <v>32</v>
      </c>
      <c r="H33" t="s">
        <v>46</v>
      </c>
    </row>
    <row r="34" spans="1:8">
      <c r="A34">
        <v>33</v>
      </c>
      <c r="B34" t="str">
        <f t="shared" si="0"/>
        <v>丙辰</v>
      </c>
      <c r="C34" t="s">
        <v>545</v>
      </c>
      <c r="D34" t="s">
        <v>523</v>
      </c>
      <c r="G34">
        <v>33</v>
      </c>
      <c r="H34" t="s">
        <v>43</v>
      </c>
    </row>
    <row r="35" spans="1:8">
      <c r="A35">
        <v>34</v>
      </c>
      <c r="B35" t="str">
        <f t="shared" si="0"/>
        <v>丁巳</v>
      </c>
      <c r="C35" t="s">
        <v>546</v>
      </c>
      <c r="D35" t="s">
        <v>525</v>
      </c>
      <c r="G35">
        <v>34</v>
      </c>
      <c r="H35" t="s">
        <v>41</v>
      </c>
    </row>
    <row r="36" spans="1:8">
      <c r="A36">
        <v>35</v>
      </c>
      <c r="B36" t="str">
        <f t="shared" si="0"/>
        <v>戊午</v>
      </c>
      <c r="C36" t="s">
        <v>547</v>
      </c>
      <c r="D36" t="s">
        <v>527</v>
      </c>
      <c r="G36">
        <v>35</v>
      </c>
      <c r="H36" t="s">
        <v>74</v>
      </c>
    </row>
    <row r="37" spans="1:8">
      <c r="A37">
        <v>36</v>
      </c>
      <c r="B37" t="str">
        <f t="shared" si="0"/>
        <v>己未</v>
      </c>
      <c r="C37" t="s">
        <v>548</v>
      </c>
      <c r="D37" t="s">
        <v>529</v>
      </c>
      <c r="G37">
        <v>36</v>
      </c>
      <c r="H37" t="s">
        <v>73</v>
      </c>
    </row>
    <row r="38" spans="1:8">
      <c r="A38">
        <v>37</v>
      </c>
      <c r="B38" t="str">
        <f t="shared" si="0"/>
        <v>庚申</v>
      </c>
      <c r="C38" t="s">
        <v>549</v>
      </c>
      <c r="D38" t="s">
        <v>531</v>
      </c>
      <c r="G38">
        <v>37</v>
      </c>
      <c r="H38" t="s">
        <v>71</v>
      </c>
    </row>
    <row r="39" spans="1:8">
      <c r="A39">
        <v>38</v>
      </c>
      <c r="B39" t="str">
        <f t="shared" si="0"/>
        <v>辛酉</v>
      </c>
      <c r="C39" t="s">
        <v>550</v>
      </c>
      <c r="D39" t="s">
        <v>533</v>
      </c>
      <c r="G39">
        <v>38</v>
      </c>
      <c r="H39" t="s">
        <v>68</v>
      </c>
    </row>
    <row r="40" spans="1:8">
      <c r="A40">
        <v>39</v>
      </c>
      <c r="B40" t="str">
        <f t="shared" si="0"/>
        <v>壬戌</v>
      </c>
      <c r="C40" t="s">
        <v>551</v>
      </c>
      <c r="D40" t="s">
        <v>535</v>
      </c>
      <c r="G40">
        <v>39</v>
      </c>
      <c r="H40" t="s">
        <v>66</v>
      </c>
    </row>
    <row r="41" spans="1:8">
      <c r="A41">
        <v>40</v>
      </c>
      <c r="B41" t="str">
        <f t="shared" si="0"/>
        <v>癸亥</v>
      </c>
      <c r="C41" t="s">
        <v>552</v>
      </c>
      <c r="D41" t="s">
        <v>537</v>
      </c>
      <c r="G41">
        <v>40</v>
      </c>
      <c r="H41" t="s">
        <v>103</v>
      </c>
    </row>
    <row r="42" spans="1:8">
      <c r="A42">
        <v>41</v>
      </c>
      <c r="B42" t="str">
        <f t="shared" si="0"/>
        <v>甲子</v>
      </c>
      <c r="C42" t="s">
        <v>543</v>
      </c>
      <c r="D42" t="s">
        <v>515</v>
      </c>
      <c r="G42">
        <v>41</v>
      </c>
      <c r="H42" t="s">
        <v>151</v>
      </c>
    </row>
    <row r="43" spans="1:8">
      <c r="A43">
        <v>42</v>
      </c>
      <c r="B43" t="str">
        <f t="shared" si="0"/>
        <v>乙丑</v>
      </c>
      <c r="C43" t="s">
        <v>544</v>
      </c>
      <c r="D43" t="s">
        <v>517</v>
      </c>
      <c r="G43">
        <v>42</v>
      </c>
      <c r="H43" t="s">
        <v>149</v>
      </c>
    </row>
    <row r="44" spans="1:8">
      <c r="A44">
        <v>43</v>
      </c>
      <c r="B44" t="str">
        <f t="shared" si="0"/>
        <v>丙寅</v>
      </c>
      <c r="C44" t="s">
        <v>545</v>
      </c>
      <c r="D44" t="s">
        <v>519</v>
      </c>
      <c r="G44">
        <v>43</v>
      </c>
      <c r="H44" t="s">
        <v>110</v>
      </c>
    </row>
    <row r="45" spans="1:8">
      <c r="A45">
        <v>44</v>
      </c>
      <c r="B45" t="str">
        <f t="shared" si="0"/>
        <v>丁卯</v>
      </c>
      <c r="C45" t="s">
        <v>546</v>
      </c>
      <c r="D45" t="s">
        <v>521</v>
      </c>
      <c r="G45">
        <v>44</v>
      </c>
      <c r="H45" t="s">
        <v>108</v>
      </c>
    </row>
    <row r="46" spans="1:8">
      <c r="A46">
        <v>45</v>
      </c>
      <c r="B46" t="str">
        <f t="shared" si="0"/>
        <v>戊辰</v>
      </c>
      <c r="C46" t="s">
        <v>547</v>
      </c>
      <c r="D46" t="s">
        <v>523</v>
      </c>
      <c r="G46">
        <v>45</v>
      </c>
      <c r="H46" t="s">
        <v>87</v>
      </c>
    </row>
    <row r="47" spans="1:8">
      <c r="A47">
        <v>46</v>
      </c>
      <c r="B47" t="str">
        <f t="shared" si="0"/>
        <v>己巳</v>
      </c>
      <c r="C47" t="s">
        <v>548</v>
      </c>
      <c r="D47" t="s">
        <v>525</v>
      </c>
      <c r="G47">
        <v>46</v>
      </c>
      <c r="H47" t="s">
        <v>85</v>
      </c>
    </row>
    <row r="48" spans="1:8">
      <c r="A48">
        <v>47</v>
      </c>
      <c r="B48" t="str">
        <f t="shared" si="0"/>
        <v>庚午</v>
      </c>
      <c r="C48" t="s">
        <v>549</v>
      </c>
      <c r="D48" t="s">
        <v>527</v>
      </c>
      <c r="G48">
        <v>47</v>
      </c>
      <c r="H48" t="s">
        <v>83</v>
      </c>
    </row>
    <row r="49" spans="1:8">
      <c r="A49">
        <v>48</v>
      </c>
      <c r="B49" t="str">
        <f t="shared" si="0"/>
        <v>辛未</v>
      </c>
      <c r="C49" t="s">
        <v>550</v>
      </c>
      <c r="D49" t="s">
        <v>529</v>
      </c>
      <c r="G49">
        <v>48</v>
      </c>
      <c r="H49" t="s">
        <v>81</v>
      </c>
    </row>
    <row r="50" spans="1:8">
      <c r="A50">
        <v>49</v>
      </c>
      <c r="B50" t="str">
        <f t="shared" si="0"/>
        <v>壬申</v>
      </c>
      <c r="C50" t="s">
        <v>551</v>
      </c>
      <c r="D50" t="s">
        <v>531</v>
      </c>
      <c r="G50">
        <v>49</v>
      </c>
      <c r="H50" t="s">
        <v>79</v>
      </c>
    </row>
    <row r="51" spans="1:8">
      <c r="A51">
        <v>50</v>
      </c>
      <c r="B51" t="str">
        <f t="shared" si="0"/>
        <v>癸酉</v>
      </c>
      <c r="C51" t="s">
        <v>552</v>
      </c>
      <c r="D51" t="s">
        <v>533</v>
      </c>
      <c r="G51">
        <v>50</v>
      </c>
      <c r="H51" t="s">
        <v>77</v>
      </c>
    </row>
    <row r="52" spans="1:8">
      <c r="A52">
        <v>51</v>
      </c>
      <c r="B52" t="str">
        <f t="shared" si="0"/>
        <v>甲戌</v>
      </c>
      <c r="C52" t="s">
        <v>543</v>
      </c>
      <c r="D52" t="s">
        <v>535</v>
      </c>
      <c r="G52">
        <v>51</v>
      </c>
      <c r="H52" t="s">
        <v>144</v>
      </c>
    </row>
    <row r="53" spans="1:8">
      <c r="A53">
        <v>52</v>
      </c>
      <c r="B53" t="str">
        <f t="shared" si="0"/>
        <v>乙亥</v>
      </c>
      <c r="C53" t="s">
        <v>544</v>
      </c>
      <c r="D53" t="s">
        <v>537</v>
      </c>
      <c r="G53">
        <v>52</v>
      </c>
      <c r="H53" t="s">
        <v>142</v>
      </c>
    </row>
    <row r="54" spans="1:8">
      <c r="A54">
        <v>53</v>
      </c>
      <c r="B54" t="str">
        <f t="shared" si="0"/>
        <v>丙子</v>
      </c>
      <c r="C54" t="s">
        <v>545</v>
      </c>
      <c r="D54" t="s">
        <v>515</v>
      </c>
      <c r="G54">
        <v>53</v>
      </c>
      <c r="H54" t="s">
        <v>140</v>
      </c>
    </row>
    <row r="55" spans="1:8">
      <c r="A55">
        <v>54</v>
      </c>
      <c r="B55" t="str">
        <f t="shared" si="0"/>
        <v>丁丑</v>
      </c>
      <c r="C55" t="s">
        <v>546</v>
      </c>
      <c r="D55" t="s">
        <v>517</v>
      </c>
      <c r="G55">
        <v>54</v>
      </c>
      <c r="H55" t="s">
        <v>125</v>
      </c>
    </row>
    <row r="56" spans="1:8">
      <c r="A56">
        <v>55</v>
      </c>
      <c r="B56" t="str">
        <f t="shared" si="0"/>
        <v>戊寅</v>
      </c>
      <c r="C56" t="s">
        <v>547</v>
      </c>
      <c r="D56" t="s">
        <v>519</v>
      </c>
      <c r="G56">
        <v>55</v>
      </c>
      <c r="H56" t="s">
        <v>124</v>
      </c>
    </row>
    <row r="57" spans="1:8">
      <c r="A57">
        <v>56</v>
      </c>
      <c r="B57" t="str">
        <f t="shared" si="0"/>
        <v>己卯</v>
      </c>
      <c r="C57" t="s">
        <v>548</v>
      </c>
      <c r="D57" t="s">
        <v>521</v>
      </c>
      <c r="G57">
        <v>56</v>
      </c>
      <c r="H57" t="s">
        <v>61</v>
      </c>
    </row>
    <row r="58" spans="1:8">
      <c r="A58">
        <v>57</v>
      </c>
      <c r="B58" t="str">
        <f t="shared" si="0"/>
        <v>庚辰</v>
      </c>
      <c r="C58" t="s">
        <v>549</v>
      </c>
      <c r="D58" t="s">
        <v>523</v>
      </c>
      <c r="G58">
        <v>57</v>
      </c>
      <c r="H58" t="s">
        <v>59</v>
      </c>
    </row>
    <row r="59" spans="1:8">
      <c r="A59">
        <v>58</v>
      </c>
      <c r="B59" t="str">
        <f t="shared" si="0"/>
        <v>辛巳</v>
      </c>
      <c r="C59" t="s">
        <v>550</v>
      </c>
      <c r="D59" t="s">
        <v>525</v>
      </c>
      <c r="G59">
        <v>58</v>
      </c>
      <c r="H59" t="s">
        <v>57</v>
      </c>
    </row>
    <row r="60" spans="1:8">
      <c r="A60">
        <v>59</v>
      </c>
      <c r="B60" t="str">
        <f t="shared" si="0"/>
        <v>壬午</v>
      </c>
      <c r="C60" t="s">
        <v>551</v>
      </c>
      <c r="D60" t="s">
        <v>527</v>
      </c>
      <c r="G60">
        <v>59</v>
      </c>
      <c r="H60" t="s">
        <v>55</v>
      </c>
    </row>
    <row r="61" spans="1:8">
      <c r="A61">
        <v>60</v>
      </c>
      <c r="B61" t="str">
        <f t="shared" si="0"/>
        <v>癸未</v>
      </c>
      <c r="C61" t="s">
        <v>552</v>
      </c>
      <c r="D61" t="s">
        <v>529</v>
      </c>
      <c r="G61">
        <v>60</v>
      </c>
      <c r="H61" t="s">
        <v>49</v>
      </c>
    </row>
    <row r="62" spans="1:8">
      <c r="A62">
        <v>61</v>
      </c>
      <c r="B62" t="str">
        <f t="shared" si="0"/>
        <v>甲申</v>
      </c>
      <c r="C62" t="s">
        <v>543</v>
      </c>
      <c r="D62" t="s">
        <v>531</v>
      </c>
      <c r="G62">
        <v>61</v>
      </c>
      <c r="H62" t="s">
        <v>47</v>
      </c>
    </row>
  </sheetData>
  <phoneticPr fontId="8"/>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7</vt:i4>
      </vt:variant>
    </vt:vector>
  </HeadingPairs>
  <TitlesOfParts>
    <vt:vector size="7" baseType="lpstr">
      <vt:lpstr>対照表①</vt:lpstr>
      <vt:lpstr>対照表②・集計表</vt:lpstr>
      <vt:lpstr>春秋日食計算</vt:lpstr>
      <vt:lpstr>漢代太初以前日食計算</vt:lpstr>
      <vt:lpstr>漢代太初以降日食計算</vt:lpstr>
      <vt:lpstr>分野</vt:lpstr>
      <vt:lpstr>干支</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査読者</cp:lastModifiedBy>
  <cp:lastPrinted>2023-08-15T02:44:57Z</cp:lastPrinted>
  <dcterms:created xsi:type="dcterms:W3CDTF">2023-04-15T05:45:00Z</dcterms:created>
  <dcterms:modified xsi:type="dcterms:W3CDTF">2024-02-19T02:26:11Z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1041-11.8.2.8531</vt:lpwstr>
  </property>
</Properties>
</file>